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D:\Documents\SeafileUpload\Your Secure Cloud\ActionVisionZero(AVZ)\London-General 2025\"/>
    </mc:Choice>
  </mc:AlternateContent>
  <xr:revisionPtr revIDLastSave="0" documentId="8_{65E664E1-DCA3-471A-9C72-327679E2DEA4}" xr6:coauthVersionLast="47" xr6:coauthVersionMax="47" xr10:uidLastSave="{00000000-0000-0000-0000-000000000000}"/>
  <bookViews>
    <workbookView xWindow="-120" yWindow="-120" windowWidth="29040" windowHeight="15720" xr2:uid="{F4D2E99B-FBD4-4BBB-9E28-9EA4529A068B}"/>
  </bookViews>
  <sheets>
    <sheet name="Contents" sheetId="3" r:id="rId1"/>
    <sheet name="T1 trend" sheetId="12" r:id="rId2"/>
    <sheet name="T2 CRW" sheetId="13" r:id="rId3"/>
    <sheet name="T3 outcome" sheetId="1" r:id="rId4"/>
    <sheet name="T4 detection" sheetId="2" r:id="rId5"/>
    <sheet name="T5 speed limit" sheetId="5" r:id="rId6"/>
    <sheet name="T6 KSI by speed limit" sheetId="7" r:id="rId7"/>
    <sheet name="T7 mag plea" sheetId="15" r:id="rId8"/>
    <sheet name="T8 Fine" sheetId="9" r:id="rId9"/>
    <sheet name="T9 Bans" sheetId="10" r:id="rId10"/>
    <sheet name="T10 ban comparison" sheetId="11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" i="12" l="1"/>
  <c r="G11" i="15"/>
  <c r="F11" i="15"/>
  <c r="E11" i="15"/>
  <c r="D11" i="15"/>
  <c r="C11" i="15"/>
  <c r="B11" i="15"/>
  <c r="G10" i="15"/>
  <c r="F10" i="15"/>
  <c r="E10" i="15"/>
  <c r="D10" i="15"/>
  <c r="C10" i="15"/>
  <c r="B10" i="15"/>
  <c r="G9" i="15"/>
  <c r="F9" i="15"/>
  <c r="E9" i="15"/>
  <c r="D9" i="15"/>
  <c r="C9" i="15"/>
  <c r="B9" i="15"/>
  <c r="H8" i="12"/>
  <c r="H7" i="12"/>
  <c r="H6" i="12"/>
  <c r="H5" i="12"/>
  <c r="H4" i="12"/>
  <c r="G15" i="1"/>
  <c r="F15" i="1"/>
  <c r="E15" i="1"/>
  <c r="D15" i="1"/>
  <c r="C15" i="1"/>
  <c r="B15" i="1"/>
  <c r="G14" i="1"/>
  <c r="H6" i="1" s="1"/>
  <c r="F14" i="1"/>
  <c r="E14" i="1"/>
  <c r="D14" i="1"/>
  <c r="C14" i="1"/>
  <c r="B14" i="1"/>
  <c r="D24" i="11"/>
  <c r="D4" i="11"/>
  <c r="D36" i="11"/>
  <c r="D16" i="11"/>
  <c r="D12" i="11"/>
  <c r="D7" i="11"/>
  <c r="D19" i="11"/>
  <c r="D45" i="11"/>
  <c r="D11" i="11"/>
  <c r="D41" i="11"/>
  <c r="D8" i="11"/>
  <c r="D31" i="11"/>
  <c r="D44" i="11"/>
  <c r="D46" i="11"/>
  <c r="D47" i="11"/>
  <c r="D39" i="11"/>
  <c r="D5" i="11"/>
  <c r="D35" i="11"/>
  <c r="D32" i="11"/>
  <c r="D33" i="11"/>
  <c r="D28" i="11"/>
  <c r="D43" i="11"/>
  <c r="D21" i="11"/>
  <c r="D25" i="11"/>
  <c r="D42" i="11"/>
  <c r="D14" i="11"/>
  <c r="D15" i="11"/>
  <c r="D22" i="11"/>
  <c r="D6" i="11"/>
  <c r="D27" i="11"/>
  <c r="D18" i="11"/>
  <c r="D10" i="11"/>
  <c r="D17" i="11"/>
  <c r="D34" i="11"/>
  <c r="D40" i="11"/>
  <c r="D9" i="11"/>
  <c r="D13" i="11"/>
  <c r="D20" i="11"/>
  <c r="D26" i="11"/>
  <c r="D30" i="11"/>
  <c r="D29" i="11"/>
  <c r="D37" i="11"/>
  <c r="D38" i="11"/>
  <c r="D23" i="11"/>
  <c r="G12" i="10"/>
  <c r="F12" i="10"/>
  <c r="E12" i="10"/>
  <c r="D12" i="10"/>
  <c r="C12" i="10"/>
  <c r="B12" i="10"/>
  <c r="H11" i="10"/>
  <c r="H10" i="10"/>
  <c r="H9" i="10"/>
  <c r="H8" i="10"/>
  <c r="H7" i="10"/>
  <c r="H6" i="10"/>
  <c r="H5" i="10"/>
  <c r="G22" i="9"/>
  <c r="H20" i="9"/>
  <c r="H19" i="9"/>
  <c r="H18" i="9"/>
  <c r="H17" i="9"/>
  <c r="H16" i="9"/>
  <c r="H15" i="9"/>
  <c r="H14" i="9"/>
  <c r="H13" i="9"/>
  <c r="H12" i="9"/>
  <c r="H11" i="9"/>
  <c r="H10" i="9"/>
  <c r="H9" i="9"/>
  <c r="H8" i="9"/>
  <c r="H7" i="9"/>
  <c r="H6" i="9"/>
  <c r="A23" i="7"/>
  <c r="J12" i="5"/>
  <c r="J11" i="5"/>
  <c r="J10" i="5"/>
  <c r="J9" i="5"/>
  <c r="J8" i="5"/>
  <c r="J7" i="5"/>
  <c r="J6" i="5"/>
  <c r="J5" i="5"/>
  <c r="H9" i="7"/>
  <c r="H8" i="7"/>
  <c r="H7" i="7"/>
  <c r="H6" i="7"/>
  <c r="H5" i="7"/>
  <c r="F11" i="7"/>
  <c r="E11" i="7"/>
  <c r="D11" i="7"/>
  <c r="C11" i="7"/>
  <c r="F10" i="7"/>
  <c r="E10" i="7"/>
  <c r="D10" i="7"/>
  <c r="C10" i="7"/>
  <c r="B11" i="7"/>
  <c r="B10" i="7"/>
  <c r="H14" i="5"/>
  <c r="G14" i="5"/>
  <c r="F14" i="5"/>
  <c r="E14" i="5"/>
  <c r="D14" i="5"/>
  <c r="C14" i="5"/>
  <c r="H13" i="5"/>
  <c r="G13" i="5"/>
  <c r="F13" i="5"/>
  <c r="E13" i="5"/>
  <c r="D13" i="5"/>
  <c r="C13" i="5"/>
  <c r="B14" i="5"/>
  <c r="B13" i="5"/>
  <c r="I12" i="5"/>
  <c r="I11" i="5"/>
  <c r="I10" i="5"/>
  <c r="I9" i="5"/>
  <c r="I8" i="5"/>
  <c r="I7" i="5"/>
  <c r="I6" i="5"/>
  <c r="I5" i="5"/>
  <c r="H7" i="1"/>
  <c r="H5" i="1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G11" i="1"/>
  <c r="F11" i="1"/>
  <c r="E11" i="1"/>
  <c r="D11" i="1"/>
  <c r="C11" i="1"/>
  <c r="B11" i="1"/>
</calcChain>
</file>

<file path=xl/sharedStrings.xml><?xml version="1.0" encoding="utf-8"?>
<sst xmlns="http://schemas.openxmlformats.org/spreadsheetml/2006/main" count="261" uniqueCount="208">
  <si>
    <t>Police Force Area</t>
  </si>
  <si>
    <t>Metropolitan Police</t>
  </si>
  <si>
    <t>Offence Description</t>
  </si>
  <si>
    <t>Speed limit offences</t>
  </si>
  <si>
    <t>Sum of Number of FPNs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</si>
  <si>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</si>
  <si>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</si>
  <si>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</si>
  <si>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</si>
  <si>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</si>
  <si>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</si>
  <si>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</si>
  <si>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</si>
  <si>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</si>
  <si>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</si>
  <si>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</si>
  <si>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Cancelled</t>
  </si>
  <si>
    <t>Court Action</t>
  </si>
  <si>
    <t>Driver Retraining</t>
  </si>
  <si>
    <t>Fine Paid</t>
  </si>
  <si>
    <t>Fine Registered</t>
  </si>
  <si>
    <t>Incomplete</t>
  </si>
  <si>
    <t>Grand Total</t>
  </si>
  <si>
    <t>Percent cancelled</t>
  </si>
  <si>
    <t>Outcome</t>
  </si>
  <si>
    <t>(All)</t>
  </si>
  <si>
    <t>Camera detected</t>
  </si>
  <si>
    <t>Non camera detected</t>
  </si>
  <si>
    <t>2011</t>
  </si>
  <si>
    <t>2012</t>
  </si>
  <si>
    <t>including cancelled</t>
  </si>
  <si>
    <t>Excluding cancelled</t>
  </si>
  <si>
    <t>(Multiple Items)</t>
  </si>
  <si>
    <t>Total</t>
  </si>
  <si>
    <t xml:space="preserve">* excluding cancelled </t>
  </si>
  <si>
    <t>Tables</t>
  </si>
  <si>
    <t>LVZED</t>
  </si>
  <si>
    <t>HO</t>
  </si>
  <si>
    <t>MoJ</t>
  </si>
  <si>
    <t>20mph</t>
  </si>
  <si>
    <t>30mph</t>
  </si>
  <si>
    <t>40mph</t>
  </si>
  <si>
    <t>50mph</t>
  </si>
  <si>
    <t>60mph</t>
  </si>
  <si>
    <t>70mph</t>
  </si>
  <si>
    <t>Exceeded for vehicle type</t>
  </si>
  <si>
    <t>% 20mph</t>
  </si>
  <si>
    <t>Jan-May 2024</t>
  </si>
  <si>
    <t>total</t>
  </si>
  <si>
    <t>change 2018-23</t>
  </si>
  <si>
    <t>% 20 mph</t>
  </si>
  <si>
    <t>% 20 and 30 mph</t>
  </si>
  <si>
    <t>TfL, Vision Zero Enforcement Dashboard</t>
  </si>
  <si>
    <t>pedestrian</t>
  </si>
  <si>
    <t>cyclist</t>
  </si>
  <si>
    <t>motorcyclist</t>
  </si>
  <si>
    <t>other</t>
  </si>
  <si>
    <t>% Total</t>
  </si>
  <si>
    <t>20 mph</t>
  </si>
  <si>
    <t>30 mph</t>
  </si>
  <si>
    <t>40 mph</t>
  </si>
  <si>
    <t>other speed limits</t>
  </si>
  <si>
    <t>% 20 and 30mph</t>
  </si>
  <si>
    <t>% Ped and Cyc total</t>
  </si>
  <si>
    <t>TfL, Road Danger Reduction Dashboard</t>
  </si>
  <si>
    <t>% Total KSI</t>
  </si>
  <si>
    <t>% Ped and Cyc KSI</t>
  </si>
  <si>
    <t>% 2023 total</t>
  </si>
  <si>
    <t>% Speed limit offences</t>
  </si>
  <si>
    <t>LVZED reported (inc cancelled)</t>
  </si>
  <si>
    <t>so 93% total KSI occur on 20 and 30mph roads but only 56% speed enforcement occurs there</t>
  </si>
  <si>
    <t>more speed enforcement on 20/30 mph roads is needed if it was to equal KSI share</t>
  </si>
  <si>
    <t>01: Fine - Up to and including £25</t>
  </si>
  <si>
    <t>02: Fine - Over £25 and up to and including £50</t>
  </si>
  <si>
    <t>03: Fine - Over £50 and up to and including £100</t>
  </si>
  <si>
    <t>04: Fine - Over £100 and up to and including £150</t>
  </si>
  <si>
    <t>05: Fine - Over £150 and up to and including £200</t>
  </si>
  <si>
    <t>06: Fine - Over £200 and up to and including £250</t>
  </si>
  <si>
    <t>07: Fine - Over £250 and up to and including £300</t>
  </si>
  <si>
    <t>08: Fine - Over £300 and up to and including £500</t>
  </si>
  <si>
    <t>09: Fine - Over £500 and up to and including £750</t>
  </si>
  <si>
    <t>10: Fine - Over £750 and up to and including £1,000</t>
  </si>
  <si>
    <t>11: Fine - Over £1,000 and up to and including £2,500</t>
  </si>
  <si>
    <t>12:  Fine - Over £2,500 and up to and including £5,000</t>
  </si>
  <si>
    <t>14: Fine - Over £10,000</t>
  </si>
  <si>
    <t>N/A</t>
  </si>
  <si>
    <t xml:space="preserve">Average fine </t>
  </si>
  <si>
    <t>% of 2023</t>
  </si>
  <si>
    <t>Victim surcharge (40% fine)</t>
  </si>
  <si>
    <t>01: Disqualified (instant ban) - driving test requirement</t>
  </si>
  <si>
    <t>02: Disqualified (instant ban) - no driving test requirement</t>
  </si>
  <si>
    <t>03: Disqualified (points accumulation) - driving test requirement</t>
  </si>
  <si>
    <t>04: Disqualified (points accumulation) - no driving test requirement</t>
  </si>
  <si>
    <t>05: Endorsed only (points given on licence)</t>
  </si>
  <si>
    <t>Not applicable (offender neither disqualified nor endorsed)</t>
  </si>
  <si>
    <t>% instant disqualification (excluding points accumulation)</t>
  </si>
  <si>
    <t>Not applicable</t>
  </si>
  <si>
    <t>Instant ban</t>
  </si>
  <si>
    <t>Points accumulation</t>
  </si>
  <si>
    <t>Under 6 months</t>
  </si>
  <si>
    <t>6 months</t>
  </si>
  <si>
    <t>Over 6 months and less than 1 year</t>
  </si>
  <si>
    <t>1 year</t>
  </si>
  <si>
    <t xml:space="preserve"> 2 years and less than 3 years</t>
  </si>
  <si>
    <t>Over 1 year and less than 2 years</t>
  </si>
  <si>
    <t xml:space="preserve"> 3 years</t>
  </si>
  <si>
    <t>London Speeding offences disqualification duration</t>
  </si>
  <si>
    <t>Avon and Somerset</t>
  </si>
  <si>
    <t>Bedfordshire</t>
  </si>
  <si>
    <t>Cambridgeshire</t>
  </si>
  <si>
    <t>Cheshire</t>
  </si>
  <si>
    <t>Cleveland</t>
  </si>
  <si>
    <t>Cumbria</t>
  </si>
  <si>
    <t>Derbyshire</t>
  </si>
  <si>
    <t>Devon and Cornwall</t>
  </si>
  <si>
    <t>Dorset</t>
  </si>
  <si>
    <t>Durham</t>
  </si>
  <si>
    <t>Dyfed Powys</t>
  </si>
  <si>
    <t>Essex</t>
  </si>
  <si>
    <t>Gloucestershire</t>
  </si>
  <si>
    <t>Greater Manchester</t>
  </si>
  <si>
    <t>Gwent</t>
  </si>
  <si>
    <t>Hampshire</t>
  </si>
  <si>
    <t>Hertfordshire</t>
  </si>
  <si>
    <t>Humberside</t>
  </si>
  <si>
    <t>Kent</t>
  </si>
  <si>
    <t>Lancashire</t>
  </si>
  <si>
    <t>Leicestershire</t>
  </si>
  <si>
    <t>Lincolnshire</t>
  </si>
  <si>
    <t>Merseyside</t>
  </si>
  <si>
    <t>Metropolitan</t>
  </si>
  <si>
    <t>Norfolk</t>
  </si>
  <si>
    <t>North Wales</t>
  </si>
  <si>
    <t>North Yorkshire</t>
  </si>
  <si>
    <t>Northamptonshire</t>
  </si>
  <si>
    <t>Northumbria</t>
  </si>
  <si>
    <t>Not known</t>
  </si>
  <si>
    <t>Nottinghamshire</t>
  </si>
  <si>
    <t>South Wales</t>
  </si>
  <si>
    <t>South Yorkshire</t>
  </si>
  <si>
    <t>Staffordshire</t>
  </si>
  <si>
    <t>Suffolk</t>
  </si>
  <si>
    <t>Surrey</t>
  </si>
  <si>
    <t>Sussex</t>
  </si>
  <si>
    <t>Thames Valley</t>
  </si>
  <si>
    <t>Warwickshire</t>
  </si>
  <si>
    <t>West Mercia</t>
  </si>
  <si>
    <t>West Midlands</t>
  </si>
  <si>
    <t>West Yorkshire</t>
  </si>
  <si>
    <t>Wiltshire</t>
  </si>
  <si>
    <t>Total excluding points disqualified</t>
  </si>
  <si>
    <t>% instant banned</t>
  </si>
  <si>
    <t>England and Wales</t>
  </si>
  <si>
    <t>MoJ Criminal Court statistics, year ending December 2023</t>
  </si>
  <si>
    <t>Total ex cancelled</t>
  </si>
  <si>
    <t>Total ex cancelled and court action</t>
  </si>
  <si>
    <t>Percent sanctioned out of court</t>
  </si>
  <si>
    <t>% camera detected</t>
  </si>
  <si>
    <t>HO total ex cancelled and court action</t>
  </si>
  <si>
    <t>MoJ total court convictions</t>
  </si>
  <si>
    <t>Total (sanctioned and convicted)</t>
  </si>
  <si>
    <t>HO total ex cancelled</t>
  </si>
  <si>
    <t>HO total inc cancelled</t>
  </si>
  <si>
    <t>London Community Road Watch</t>
  </si>
  <si>
    <t>letters sent</t>
  </si>
  <si>
    <t>vehicles detected</t>
  </si>
  <si>
    <t>% letters sent</t>
  </si>
  <si>
    <t xml:space="preserve">Source: </t>
  </si>
  <si>
    <t>TfL Vision Zero Enforcement Dashboard</t>
  </si>
  <si>
    <t xml:space="preserve"> % of 2023 ex cancelled</t>
  </si>
  <si>
    <t>increase</t>
  </si>
  <si>
    <t>Plea at magistrates' court</t>
  </si>
  <si>
    <t>Guilty</t>
  </si>
  <si>
    <t>Not Guilty</t>
  </si>
  <si>
    <t>Single Justice Procedure cases</t>
  </si>
  <si>
    <t>Percent not guilty plea</t>
  </si>
  <si>
    <t>Percent plea not known</t>
  </si>
  <si>
    <t>Percent guilty plea</t>
  </si>
  <si>
    <t>Note: only MPS except for court convictions which includes convictions from offences detected by City of London Police</t>
  </si>
  <si>
    <t>Table 1: London speed limit offences (2018-2023)</t>
  </si>
  <si>
    <t>Sources: HO (2024), MoJ (2024), TfL (2025)</t>
  </si>
  <si>
    <t>London speed offences (2018-2023)</t>
  </si>
  <si>
    <t>LVZED, HO and MoJ</t>
  </si>
  <si>
    <t>Table 2: London Community Road Watch</t>
  </si>
  <si>
    <t>Source</t>
  </si>
  <si>
    <t>Home Office reported London speeding offences outcome</t>
  </si>
  <si>
    <t>Home Office reported London speeding offences by detection type</t>
  </si>
  <si>
    <t>London speed offences by speed limit</t>
  </si>
  <si>
    <t>TfL</t>
  </si>
  <si>
    <t>Reported London KSI by speed limit</t>
  </si>
  <si>
    <t>Speeding ban rate police service comparison</t>
  </si>
  <si>
    <t>London speeding offences disqualifications</t>
  </si>
  <si>
    <t>Speeding offence Magistrates plea</t>
  </si>
  <si>
    <t>Speeding offences fine</t>
  </si>
  <si>
    <t>Table 7: London Speeding offences and Magistrates' Court plea</t>
  </si>
  <si>
    <t>Home Office, Police powers and procedures, Roads policing, year ending December 2023, Fixed penalty notices (FPNs) and other outcomes for motoring offences statistics</t>
  </si>
  <si>
    <t>Sources</t>
  </si>
  <si>
    <t>Source: HO (2024)</t>
  </si>
  <si>
    <t>Source: MoJ (2024)</t>
  </si>
  <si>
    <t>Source: MoJ (2024</t>
  </si>
  <si>
    <t>Table 3: Home Office reported MPS speeding offences outcome</t>
  </si>
  <si>
    <t>Table 4: London Speed enforcement detection type (2011-2023)</t>
  </si>
  <si>
    <t>Table 5:  London speed limit offences (LVZED reported)</t>
  </si>
  <si>
    <t>Source: TfL (2025)London Vision Zero Enforcement Dashboard --includes cancelled offences</t>
  </si>
  <si>
    <t>Table 8: London Speed Enforcement offences, court convictions, fines and Victim surcharge</t>
  </si>
  <si>
    <t>Table 9: London Speeding offences and driving disqualifications</t>
  </si>
  <si>
    <t>Table 10: Speeding offences instant disqualifications by police service, 2023</t>
  </si>
  <si>
    <t>Table 6 : London KSI by speed limit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</si>
</sst>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5" formatCode="&quot;£&quot;#,##0;\-&quot;£&quot;#,##0"/>
    <numFmt numFmtId="43" formatCode="_-* #,##0.00_-;\-* #,##0.00_-;_-* &quot;-&quot;??_-;_-@_-"/>
    <numFmt numFmtId="164" formatCode="_-* #,##0_-;\-* #,##0_-;_-* &quot;-&quot;??_-;_-@_-"/>
    <numFmt numFmtId="165" formatCode="0.0%"/>
  </numFmts>
  <fonts count="13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sz val="11"/>
      <color theme="1"/>
      <name val="Aptos Narrow"/>
      <family val="2"/>
    </font>
    <font>
      <b/>
      <sz val="11"/>
      <color theme="1"/>
      <name val="Calibri"/>
      <family val="2"/>
    </font>
    <font>
      <sz val="12"/>
      <color rgb="FF000000"/>
      <name val="Arial"/>
      <family val="2"/>
    </font>
    <font>
      <sz val="10"/>
      <name val="Arial"/>
      <family val="2"/>
    </font>
    <font>
      <b/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ont="0" applyBorder="0" applyProtection="0"/>
    <xf numFmtId="0" fontId="10" fillId="0" borderId="0" applyNumberFormat="0" applyBorder="0" applyProtection="0"/>
    <xf numFmtId="0" fontId="11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9" fontId="0" fillId="0" borderId="0" xfId="2" applyFont="1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9" fontId="0" fillId="0" borderId="1" xfId="2" applyFont="1" applyBorder="1"/>
    <xf numFmtId="0" fontId="0" fillId="0" borderId="2" xfId="0" applyBorder="1"/>
    <xf numFmtId="0" fontId="3" fillId="0" borderId="2" xfId="0" applyFont="1" applyBorder="1"/>
    <xf numFmtId="0" fontId="3" fillId="0" borderId="0" xfId="0" applyFont="1"/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9" fontId="5" fillId="0" borderId="1" xfId="2" applyFont="1" applyFill="1" applyBorder="1"/>
    <xf numFmtId="164" fontId="5" fillId="0" borderId="1" xfId="1" applyNumberFormat="1" applyFont="1" applyFill="1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3" fontId="0" fillId="0" borderId="1" xfId="0" applyNumberFormat="1" applyBorder="1"/>
    <xf numFmtId="164" fontId="0" fillId="0" borderId="1" xfId="1" applyNumberFormat="1" applyFont="1" applyBorder="1"/>
    <xf numFmtId="9" fontId="0" fillId="0" borderId="0" xfId="2" applyFont="1" applyBorder="1"/>
    <xf numFmtId="0" fontId="4" fillId="0" borderId="0" xfId="3"/>
    <xf numFmtId="0" fontId="8" fillId="0" borderId="0" xfId="0" applyFont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9" fontId="8" fillId="0" borderId="1" xfId="0" applyNumberFormat="1" applyFont="1" applyBorder="1"/>
    <xf numFmtId="0" fontId="8" fillId="0" borderId="1" xfId="0" applyFont="1" applyBorder="1" applyAlignment="1">
      <alignment horizontal="center" wrapText="1"/>
    </xf>
    <xf numFmtId="9" fontId="8" fillId="0" borderId="1" xfId="2" applyFont="1" applyBorder="1"/>
    <xf numFmtId="164" fontId="0" fillId="0" borderId="1" xfId="1" applyNumberFormat="1" applyFont="1" applyBorder="1" applyAlignment="1">
      <alignment horizontal="right"/>
    </xf>
    <xf numFmtId="0" fontId="2" fillId="0" borderId="1" xfId="0" applyFont="1" applyBorder="1"/>
    <xf numFmtId="9" fontId="2" fillId="0" borderId="1" xfId="2" applyFont="1" applyBorder="1"/>
    <xf numFmtId="0" fontId="5" fillId="0" borderId="1" xfId="0" applyFont="1" applyBorder="1" applyAlignment="1">
      <alignment horizontal="left"/>
    </xf>
    <xf numFmtId="5" fontId="5" fillId="0" borderId="1" xfId="0" applyNumberFormat="1" applyFont="1" applyBorder="1"/>
    <xf numFmtId="9" fontId="0" fillId="0" borderId="1" xfId="0" applyNumberFormat="1" applyBorder="1"/>
    <xf numFmtId="164" fontId="5" fillId="0" borderId="1" xfId="1" applyNumberFormat="1" applyFont="1" applyBorder="1"/>
    <xf numFmtId="165" fontId="0" fillId="0" borderId="1" xfId="2" applyNumberFormat="1" applyFont="1" applyBorder="1"/>
    <xf numFmtId="0" fontId="9" fillId="0" borderId="0" xfId="0" applyFont="1"/>
    <xf numFmtId="165" fontId="5" fillId="0" borderId="1" xfId="2" applyNumberFormat="1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/>
    <xf numFmtId="165" fontId="9" fillId="0" borderId="1" xfId="2" applyNumberFormat="1" applyFont="1" applyBorder="1"/>
    <xf numFmtId="0" fontId="5" fillId="0" borderId="1" xfId="0" applyFont="1" applyBorder="1" applyAlignment="1">
      <alignment horizontal="center" wrapText="1"/>
    </xf>
    <xf numFmtId="17" fontId="5" fillId="0" borderId="1" xfId="0" applyNumberFormat="1" applyFont="1" applyBorder="1"/>
    <xf numFmtId="164" fontId="5" fillId="0" borderId="1" xfId="1" applyNumberFormat="1" applyFont="1" applyFill="1" applyBorder="1" applyAlignment="1">
      <alignment wrapText="1"/>
    </xf>
    <xf numFmtId="0" fontId="7" fillId="0" borderId="0" xfId="3" applyFont="1" applyFill="1" applyBorder="1"/>
    <xf numFmtId="9" fontId="0" fillId="0" borderId="0" xfId="0" applyNumberFormat="1" applyAlignment="1">
      <alignment wrapText="1"/>
    </xf>
    <xf numFmtId="164" fontId="0" fillId="0" borderId="1" xfId="1" applyNumberFormat="1" applyFont="1" applyBorder="1" applyAlignment="1">
      <alignment horizontal="center"/>
    </xf>
    <xf numFmtId="0" fontId="2" fillId="0" borderId="2" xfId="0" applyFont="1" applyBorder="1"/>
    <xf numFmtId="0" fontId="5" fillId="0" borderId="0" xfId="0" applyFont="1" applyAlignment="1">
      <alignment horizontal="left"/>
    </xf>
    <xf numFmtId="164" fontId="0" fillId="0" borderId="0" xfId="1" applyNumberFormat="1" applyFont="1" applyBorder="1"/>
    <xf numFmtId="0" fontId="5" fillId="0" borderId="2" xfId="0" applyFont="1" applyBorder="1" applyAlignment="1">
      <alignment horizontal="left"/>
    </xf>
    <xf numFmtId="0" fontId="12" fillId="0" borderId="0" xfId="0" applyFont="1"/>
    <xf numFmtId="0" fontId="2" fillId="0" borderId="3" xfId="0" applyFont="1" applyBorder="1" applyAlignment="1">
      <alignment horizontal="left" wrapText="1"/>
    </xf>
    <xf numFmtId="0" fontId="0" fillId="0" borderId="4" xfId="0" applyBorder="1" applyAlignment="1">
      <alignment horizontal="left" wrapText="1"/>
    </xf>
  </cellXfs>
  <cellStyles count="7">
    <cellStyle name="Comma" xfId="1" builtinId="3"/>
    <cellStyle name="Hyperlink" xfId="3" builtinId="8"/>
    <cellStyle name="Normal" xfId="0" builtinId="0"/>
    <cellStyle name="Normal 2 2 2" xfId="6" xr:uid="{1E0AF052-FFC2-4880-827F-7A2A850A9A0F}"/>
    <cellStyle name="Normal 3" xfId="5" xr:uid="{C7564EA5-A41A-4EA2-AC4B-50CF9A7F5E67}"/>
    <cellStyle name="Normal 8" xfId="4" xr:uid="{458802CB-BE0B-4BF6-8E8A-F829F60BDA34}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microsoft.com/office/2017/10/relationships/person" Target="persons/person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3524250</xdr:colOff>
      <xdr:row>0</xdr:row>
      <xdr:rowOff>0</xdr:rowOff>
    </xdr:from>
    <xdr:to>
      <xdr:col>2</xdr:col>
      <xdr:colOff>1671320</xdr:colOff>
      <xdr:row>1</xdr:row>
      <xdr:rowOff>260985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52C1B2B8-2E1C-D691-5E9E-B43C4DE2A0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24275" y="0"/>
          <a:ext cx="2023745" cy="45148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</xdr:colOff>
      <xdr:row>0</xdr:row>
      <xdr:rowOff>0</xdr:rowOff>
    </xdr:from>
    <xdr:to>
      <xdr:col>7</xdr:col>
      <xdr:colOff>547370</xdr:colOff>
      <xdr:row>0</xdr:row>
      <xdr:rowOff>451485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BC7722FA-0C77-CA82-0C28-C4F446DD3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7425" y="0"/>
          <a:ext cx="2023745" cy="4514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333375</xdr:colOff>
      <xdr:row>0</xdr:row>
      <xdr:rowOff>0</xdr:rowOff>
    </xdr:from>
    <xdr:to>
      <xdr:col>4</xdr:col>
      <xdr:colOff>71120</xdr:colOff>
      <xdr:row>1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17229A3D-7AA6-A734-0FCA-1844EB6B0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95450" y="0"/>
          <a:ext cx="2023745" cy="45148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266700</xdr:colOff>
      <xdr:row>0</xdr:row>
      <xdr:rowOff>0</xdr:rowOff>
    </xdr:from>
    <xdr:to>
      <xdr:col>6</xdr:col>
      <xdr:colOff>747395</xdr:colOff>
      <xdr:row>1</xdr:row>
      <xdr:rowOff>60960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03E3BC2B-36FE-751A-C449-00392A268B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57700" y="0"/>
          <a:ext cx="2023745" cy="45148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257175</xdr:colOff>
      <xdr:row>0</xdr:row>
      <xdr:rowOff>0</xdr:rowOff>
    </xdr:from>
    <xdr:to>
      <xdr:col>11</xdr:col>
      <xdr:colOff>452120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8BB6FB24-79B0-74A8-DB4C-6AF05CF66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00775" y="0"/>
          <a:ext cx="2023745" cy="45148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428625</xdr:colOff>
      <xdr:row>0</xdr:row>
      <xdr:rowOff>0</xdr:rowOff>
    </xdr:from>
    <xdr:to>
      <xdr:col>9</xdr:col>
      <xdr:colOff>566420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6E308AE6-8C24-9DA7-6771-C391ED6453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38775" y="0"/>
          <a:ext cx="2023745" cy="45148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552450</xdr:colOff>
      <xdr:row>0</xdr:row>
      <xdr:rowOff>0</xdr:rowOff>
    </xdr:from>
    <xdr:to>
      <xdr:col>8</xdr:col>
      <xdr:colOff>52070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933B6EF7-B1EF-8F19-4866-3E20CEB23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71900" y="0"/>
          <a:ext cx="2023745" cy="45148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438150</xdr:colOff>
      <xdr:row>0</xdr:row>
      <xdr:rowOff>0</xdr:rowOff>
    </xdr:from>
    <xdr:to>
      <xdr:col>7</xdr:col>
      <xdr:colOff>23495</xdr:colOff>
      <xdr:row>0</xdr:row>
      <xdr:rowOff>451485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3E024CA5-FC31-2A97-D8E4-268218623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52825" y="0"/>
          <a:ext cx="2023745" cy="45148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0</xdr:rowOff>
    </xdr:from>
    <xdr:to>
      <xdr:col>7</xdr:col>
      <xdr:colOff>575945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43C06BCB-1AE9-848C-E720-4B7E2C03B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81725" y="0"/>
          <a:ext cx="2023745" cy="45148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628650</xdr:colOff>
      <xdr:row>0</xdr:row>
      <xdr:rowOff>0</xdr:rowOff>
    </xdr:from>
    <xdr:to>
      <xdr:col>7</xdr:col>
      <xdr:colOff>537845</xdr:colOff>
      <xdr:row>2</xdr:row>
      <xdr:rowOff>70485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8FE78FE0-AD97-1921-B0F8-E4236ECE1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781800" y="0"/>
          <a:ext cx="2023745" cy="45148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561975</xdr:colOff>
      <xdr:row>0</xdr:row>
      <xdr:rowOff>0</xdr:rowOff>
    </xdr:from>
    <xdr:to>
      <xdr:col>4</xdr:col>
      <xdr:colOff>404495</xdr:colOff>
      <xdr:row>0</xdr:row>
      <xdr:rowOff>451485</xdr:rowOff>
    </xdr:to>
    <xdr:pic>
      <xdr:nvPicPr>
        <xdr:cNvPr id="2" name="Picture 1" descr="A blue and black logo&#10;&#10;Description automatically generated">
          <a:extLst>
            <a:ext uri="{FF2B5EF4-FFF2-40B4-BE49-F238E27FC236}">
              <a16:creationId xmlns:a16="http://schemas.microsoft.com/office/drawing/2014/main" id="{0DFD93D3-AC0F-2B45-8D0B-D19543944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28950" y="0"/>
          <a:ext cx="2023745" cy="45148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v.uk/government/statistics/criminal-justice-system-statistics-quarterly-december-2023" TargetMode="External"/><Relationship Id="rId2" Type="http://schemas.openxmlformats.org/officeDocument/2006/relationships/hyperlink" Target="https://app.powerbi.com/view?r=eyJrIjoiZTU5YWY5M2ItODhhNi00YWZlLWI4ODAtNTFmYTIzMmVjY2Q3IiwidCI6IjFmYmQ2NWJmLTVkZWYtNGVlYS1hNjkyLWEwODljMjU1MzQ2YiIsImMiOjh9" TargetMode="External"/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gov.uk/government/statistics/police-powers-and-procedures-roads-policing-to-december-2023/police-powers-and-procedures-roads-policing-to-december-2023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powerbi.com/view?r=eyJrIjoiMTMxMWM1ZjYtNTIxYy00OGQzLWFjYzItMmMyN2I3MzQ0YjQzIiwidCI6IjFmYmQ2NWJmLTVkZWYtNGVlYS1hNjkyLWEwODljMjU1MzQ2YiIsImMiOjh9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powerbi.com/view?r=eyJrIjoiZTU5YWY5M2ItODhhNi00YWZlLWI4ODAtNTFmYTIzMmVjY2Q3IiwidCI6IjFmYmQ2NWJmLTVkZWYtNGVlYS1hNjkyLWEwODljMjU1MzQ2YiIsImMiOjh9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78E0F-AAB9-4767-8881-42D226FF849B}">
  <sheetPr>
    <pageSetUpPr fitToPage="1"/>
  </sheetPr>
  <dimension ref="A2:C19"/>
  <sheetViews>
    <sheetView showFormulas="1" tabSelected="1" workbookViewId="0">
      <selection activeCell="B29" sqref="B29"/>
    </sheetView>
  </sheetViews>
  <sheetFormatPr defaultRowHeight="14.25"/>
  <cols>
    <col min="1" max="1" width="3" customWidth="1"/>
    <col min="2" max="2" width="58.125" customWidth="1"/>
    <col min="3" max="3" width="25.75" customWidth="1"/>
    <col min="4" max="4" width="26.875" customWidth="1"/>
  </cols>
  <sheetData>
    <row r="2" spans="1:3" ht="30" customHeight="1"/>
    <row r="3" spans="1:3">
      <c r="A3" t="s">
        <v>35</v>
      </c>
      <c r="C3" t="s">
        <v>184</v>
      </c>
    </row>
    <row r="4" spans="1:3">
      <c r="A4">
        <v>1</v>
      </c>
      <c r="B4" t="s">
        <v>181</v>
      </c>
      <c r="C4" t="s">
        <v>182</v>
      </c>
    </row>
    <row r="5" spans="1:3">
      <c r="A5">
        <v>2</v>
      </c>
      <c r="B5" t="s">
        <v>163</v>
      </c>
      <c r="C5" t="s">
        <v>182</v>
      </c>
    </row>
    <row r="6" spans="1:3">
      <c r="A6">
        <v>3</v>
      </c>
      <c r="B6" t="s">
        <v>185</v>
      </c>
      <c r="C6" t="s">
        <v>37</v>
      </c>
    </row>
    <row r="7" spans="1:3">
      <c r="A7">
        <v>4</v>
      </c>
      <c r="B7" t="s">
        <v>186</v>
      </c>
      <c r="C7" t="s">
        <v>37</v>
      </c>
    </row>
    <row r="8" spans="1:3">
      <c r="A8">
        <v>5</v>
      </c>
      <c r="B8" t="s">
        <v>187</v>
      </c>
      <c r="C8" t="s">
        <v>36</v>
      </c>
    </row>
    <row r="9" spans="1:3">
      <c r="A9">
        <v>6</v>
      </c>
      <c r="B9" t="s">
        <v>189</v>
      </c>
      <c r="C9" t="s">
        <v>188</v>
      </c>
    </row>
    <row r="10" spans="1:3">
      <c r="A10">
        <v>7</v>
      </c>
      <c r="B10" t="s">
        <v>192</v>
      </c>
      <c r="C10" t="s">
        <v>38</v>
      </c>
    </row>
    <row r="11" spans="1:3">
      <c r="A11">
        <v>8</v>
      </c>
      <c r="B11" t="s">
        <v>193</v>
      </c>
      <c r="C11" t="s">
        <v>38</v>
      </c>
    </row>
    <row r="12" spans="1:3">
      <c r="A12">
        <v>9</v>
      </c>
      <c r="B12" t="s">
        <v>191</v>
      </c>
      <c r="C12" t="s">
        <v>38</v>
      </c>
    </row>
    <row r="13" spans="1:3">
      <c r="A13">
        <v>10</v>
      </c>
      <c r="B13" t="s">
        <v>190</v>
      </c>
      <c r="C13" t="s">
        <v>38</v>
      </c>
    </row>
    <row r="15" spans="1:3">
      <c r="A15" t="s">
        <v>196</v>
      </c>
    </row>
    <row r="16" spans="1:3">
      <c r="B16" s="22" t="s">
        <v>195</v>
      </c>
    </row>
    <row r="17" spans="2:2">
      <c r="B17" s="22" t="s">
        <v>153</v>
      </c>
    </row>
    <row r="18" spans="2:2">
      <c r="B18" s="22" t="s">
        <v>64</v>
      </c>
    </row>
    <row r="19" spans="2:2">
      <c r="B19" s="22" t="s">
        <v>52</v>
      </c>
    </row>
  </sheetData>
  <hyperlinks>
    <hyperlink ref="B19" r:id="rId1" xr:uid="{22FD0929-8E58-4366-BBC1-66C333B091CE}"/>
    <hyperlink ref="B18" r:id="rId2" xr:uid="{F2BA8B07-A81E-4295-B413-1E37358041FB}"/>
    <hyperlink ref="B17" r:id="rId3" xr:uid="{A654E043-8CAE-4AE7-8E88-2493EA40F788}"/>
    <hyperlink ref="B16" r:id="rId4" xr:uid="{D876EDDB-4DC3-42E6-8409-1158CE024497}"/>
  </hyperlinks>
  <pageMargins left="0.70866141732283472" right="0.70866141732283472" top="0.74803149606299213" bottom="0.74803149606299213" header="0.31496062992125984" footer="0.31496062992125984"/>
  <pageSetup paperSize="9" scale="92" orientation="landscape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E4C06-7E4B-4CAF-8B76-F333D30292CE}">
  <dimension ref="A1:H11"/>
  <sheetViews>
    <sheetView workbookViewId="0">
      <selection activeCell="E1" sqref="E1"/>
    </sheetView>
  </sheetViews>
  <sheetFormatPr defaultRowHeight="14.25"/>
  <cols>
    <col min="1" max="1" width="43" style="3" customWidth="1"/>
    <col min="2" max="2" width="11.625" bestFit="1" customWidth="1"/>
    <col min="3" max="7" width="11.75" bestFit="1" customWidth="1"/>
  </cols>
  <sheetData>
    <row r="1" spans="1:8" ht="42.75" customHeight="1">
      <c r="A1" s="53" t="s">
        <v>179</v>
      </c>
      <c r="B1" s="53"/>
      <c r="C1" s="53"/>
      <c r="D1" s="53"/>
    </row>
    <row r="2" spans="1:8">
      <c r="A2" s="5"/>
      <c r="B2" s="17">
        <v>2018</v>
      </c>
      <c r="C2" s="17">
        <v>2019</v>
      </c>
      <c r="D2" s="17">
        <v>2020</v>
      </c>
      <c r="E2" s="17">
        <v>2021</v>
      </c>
      <c r="F2" s="17">
        <v>2022</v>
      </c>
      <c r="G2" s="17">
        <v>2023</v>
      </c>
      <c r="H2" s="4" t="s">
        <v>170</v>
      </c>
    </row>
    <row r="3" spans="1:8">
      <c r="A3" s="4" t="s">
        <v>69</v>
      </c>
      <c r="B3" s="20">
        <v>141520</v>
      </c>
      <c r="C3" s="20">
        <v>209632</v>
      </c>
      <c r="D3" s="20">
        <v>255430</v>
      </c>
      <c r="E3" s="29">
        <v>371740</v>
      </c>
      <c r="F3" s="20">
        <v>632260</v>
      </c>
      <c r="G3" s="20">
        <v>735148</v>
      </c>
      <c r="H3" s="6">
        <f t="shared" ref="H3:H8" si="0">+(G3-B3)/B3</f>
        <v>4.1946579988694177</v>
      </c>
    </row>
    <row r="4" spans="1:8">
      <c r="A4" s="5" t="s">
        <v>162</v>
      </c>
      <c r="B4" s="29">
        <v>144126</v>
      </c>
      <c r="C4" s="29">
        <v>204951</v>
      </c>
      <c r="D4" s="29">
        <v>247515</v>
      </c>
      <c r="E4" s="29">
        <v>362516</v>
      </c>
      <c r="F4" s="29">
        <v>598698</v>
      </c>
      <c r="G4" s="47">
        <v>738562</v>
      </c>
      <c r="H4" s="6">
        <f t="shared" si="0"/>
        <v>4.1244189112304515</v>
      </c>
    </row>
    <row r="5" spans="1:8">
      <c r="A5" s="5" t="s">
        <v>161</v>
      </c>
      <c r="B5" s="20">
        <v>97579</v>
      </c>
      <c r="C5" s="20">
        <v>138447</v>
      </c>
      <c r="D5" s="20">
        <v>172225</v>
      </c>
      <c r="E5" s="20">
        <v>245880</v>
      </c>
      <c r="F5" s="20">
        <v>380638</v>
      </c>
      <c r="G5" s="20">
        <v>390403</v>
      </c>
      <c r="H5" s="6">
        <f t="shared" si="0"/>
        <v>3.0008915852796196</v>
      </c>
    </row>
    <row r="6" spans="1:8">
      <c r="A6" s="5" t="s">
        <v>158</v>
      </c>
      <c r="B6" s="20">
        <v>72259</v>
      </c>
      <c r="C6" s="20">
        <v>114684</v>
      </c>
      <c r="D6" s="20">
        <v>138274</v>
      </c>
      <c r="E6" s="20">
        <v>209625</v>
      </c>
      <c r="F6" s="20">
        <v>330469</v>
      </c>
      <c r="G6" s="20">
        <v>350783</v>
      </c>
      <c r="H6" s="6">
        <f t="shared" si="0"/>
        <v>3.8545233119749791</v>
      </c>
    </row>
    <row r="7" spans="1:8" ht="15">
      <c r="A7" s="5" t="s">
        <v>159</v>
      </c>
      <c r="B7" s="35">
        <v>20046</v>
      </c>
      <c r="C7" s="35">
        <v>20076</v>
      </c>
      <c r="D7" s="35">
        <v>17410</v>
      </c>
      <c r="E7" s="35">
        <v>32191</v>
      </c>
      <c r="F7" s="35">
        <v>37877</v>
      </c>
      <c r="G7" s="35">
        <v>35812</v>
      </c>
      <c r="H7" s="6">
        <f t="shared" si="0"/>
        <v>0.78649107053776313</v>
      </c>
    </row>
    <row r="8" spans="1:8">
      <c r="A8" s="5" t="s">
        <v>160</v>
      </c>
      <c r="B8" s="20">
        <v>92305</v>
      </c>
      <c r="C8" s="20">
        <v>134760</v>
      </c>
      <c r="D8" s="20">
        <v>155684</v>
      </c>
      <c r="E8" s="20">
        <v>241816</v>
      </c>
      <c r="F8" s="20">
        <v>368346</v>
      </c>
      <c r="G8" s="20">
        <v>386595</v>
      </c>
      <c r="H8" s="6">
        <f t="shared" si="0"/>
        <v>3.1882346568441577</v>
      </c>
    </row>
    <row r="9" spans="1:8">
      <c r="A9" s="5" t="s">
        <v>156</v>
      </c>
      <c r="B9" s="6">
        <v>0.7828286658360869</v>
      </c>
      <c r="C9" s="6">
        <v>0.85102404274265364</v>
      </c>
      <c r="D9" s="6">
        <v>0.88817091030549056</v>
      </c>
      <c r="E9" s="6">
        <v>0.86687812220862148</v>
      </c>
      <c r="F9" s="6">
        <v>0.89717005207060752</v>
      </c>
      <c r="G9" s="6">
        <v>0.9073655893118121</v>
      </c>
      <c r="H9" s="6"/>
    </row>
    <row r="10" spans="1:8" ht="18" customHeight="1">
      <c r="A10" s="54" t="s">
        <v>178</v>
      </c>
      <c r="B10" s="54"/>
      <c r="C10" s="54"/>
      <c r="D10" s="54"/>
      <c r="E10" s="54"/>
      <c r="F10" s="54"/>
      <c r="G10" s="54"/>
      <c r="H10" s="54"/>
    </row>
    <row r="11" spans="1:8">
      <c r="A11" s="3" t="s">
        <v>180</v>
      </c>
      <c r="H11" s="2"/>
    </row>
  </sheetData>
  <mergeCells count="2">
    <mergeCell ref="A1:D1"/>
    <mergeCell ref="A10:H10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64474-7E05-4423-B9D0-752A8842A676}">
  <dimension ref="A1:E13"/>
  <sheetViews>
    <sheetView workbookViewId="0">
      <selection activeCell="I9" sqref="I9"/>
    </sheetView>
  </sheetViews>
  <sheetFormatPr defaultRowHeight="14.25"/>
  <cols>
    <col min="2" max="2" width="11.25" customWidth="1"/>
    <col min="3" max="3" width="19.375" customWidth="1"/>
    <col min="4" max="4" width="14.875" customWidth="1"/>
  </cols>
  <sheetData>
    <row r="1" spans="1:5" ht="30" customHeight="1"/>
    <row r="2" spans="1:5" ht="30" customHeight="1"/>
    <row r="3" spans="1:5" ht="15">
      <c r="A3" s="37" t="s">
        <v>183</v>
      </c>
      <c r="B3" s="10"/>
      <c r="C3" s="10"/>
      <c r="D3" s="10"/>
      <c r="E3" s="10"/>
    </row>
    <row r="4" spans="1:5" ht="15">
      <c r="A4" s="11"/>
      <c r="B4" s="42" t="s">
        <v>164</v>
      </c>
      <c r="C4" s="42" t="s">
        <v>165</v>
      </c>
      <c r="D4" s="42" t="s">
        <v>166</v>
      </c>
      <c r="E4" s="10"/>
    </row>
    <row r="5" spans="1:5" ht="15">
      <c r="A5" s="11">
        <v>2018</v>
      </c>
      <c r="B5" s="15">
        <v>22243</v>
      </c>
      <c r="C5" s="15">
        <v>31618</v>
      </c>
      <c r="D5" s="14">
        <v>0.70349168195331768</v>
      </c>
      <c r="E5" s="10"/>
    </row>
    <row r="6" spans="1:5" ht="15">
      <c r="A6" s="11">
        <v>2019</v>
      </c>
      <c r="B6" s="15">
        <v>18138</v>
      </c>
      <c r="C6" s="15">
        <v>32563</v>
      </c>
      <c r="D6" s="14">
        <v>0.55701256026778856</v>
      </c>
      <c r="E6" s="10"/>
    </row>
    <row r="7" spans="1:5" ht="15">
      <c r="A7" s="11">
        <v>2020</v>
      </c>
      <c r="B7" s="15">
        <v>3170</v>
      </c>
      <c r="C7" s="15">
        <v>4611</v>
      </c>
      <c r="D7" s="14">
        <v>0.68748644545651705</v>
      </c>
      <c r="E7" s="10"/>
    </row>
    <row r="8" spans="1:5" ht="15">
      <c r="A8" s="11">
        <v>2021</v>
      </c>
      <c r="B8" s="15">
        <v>5043</v>
      </c>
      <c r="C8" s="15">
        <v>7325</v>
      </c>
      <c r="D8" s="14">
        <v>0.68846416382252562</v>
      </c>
      <c r="E8" s="10"/>
    </row>
    <row r="9" spans="1:5" ht="15">
      <c r="A9" s="11">
        <v>2022</v>
      </c>
      <c r="B9" s="15">
        <v>9197</v>
      </c>
      <c r="C9" s="15">
        <v>12630</v>
      </c>
      <c r="D9" s="14">
        <v>0.7281868566904196</v>
      </c>
      <c r="E9" s="10"/>
    </row>
    <row r="10" spans="1:5" ht="15">
      <c r="A10" s="11">
        <v>2023</v>
      </c>
      <c r="B10" s="15">
        <v>14423</v>
      </c>
      <c r="C10" s="44">
        <v>20605</v>
      </c>
      <c r="D10" s="14">
        <v>0.69997573404513469</v>
      </c>
      <c r="E10" s="10"/>
    </row>
    <row r="11" spans="1:5" ht="15">
      <c r="A11" s="43">
        <v>45413</v>
      </c>
      <c r="B11" s="44">
        <v>5169</v>
      </c>
      <c r="C11" s="44">
        <v>6565</v>
      </c>
      <c r="D11" s="14">
        <v>0.78735719725818731</v>
      </c>
      <c r="E11" s="10"/>
    </row>
    <row r="12" spans="1:5" ht="15">
      <c r="A12" s="10" t="s">
        <v>167</v>
      </c>
      <c r="B12" s="45" t="s">
        <v>168</v>
      </c>
      <c r="C12" s="10"/>
      <c r="D12" s="10"/>
      <c r="E12" s="10"/>
    </row>
    <row r="13" spans="1:5" ht="15">
      <c r="A13" s="10"/>
      <c r="B13" s="10"/>
      <c r="C13" s="10"/>
      <c r="D13" s="10"/>
      <c r="E13" s="10"/>
    </row>
  </sheetData>
  <hyperlinks>
    <hyperlink ref="B12" r:id="rId1" xr:uid="{EBF14D54-D8B7-4F7C-928E-D07D355E297F}"/>
  </hyperlinks>
  <pageMargins left="0.7" right="0.7" top="0.75" bottom="0.75" header="0.3" footer="0.3"/>
  <pageSetup paperSize="9" orientation="portrait" verticalDpi="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BCED1-0F6D-4A04-B1FC-D76699CBB555}">
  <sheetPr>
    <pageSetUpPr fitToPage="1"/>
  </sheetPr>
  <dimension ref="A1:L16"/>
  <sheetViews>
    <sheetView showFormulas="1" workbookViewId="0">
      <selection activeCell="F1" sqref="F1"/>
    </sheetView>
  </sheetViews>
  <sheetFormatPr defaultRowHeight="14.25"/>
  <cols>
    <col min="1" max="1" width="29.125" customWidth="1"/>
    <col min="2" max="2" width="10.625" bestFit="1" customWidth="1"/>
    <col min="3" max="7" width="11.625" bestFit="1" customWidth="1"/>
    <col min="8" max="8" width="11" customWidth="1"/>
  </cols>
  <sheetData>
    <row r="1" spans="1:12" ht="30.75" customHeight="1"/>
    <row r="2" spans="1:12" ht="15">
      <c r="A2" s="16" t="s">
        <v>200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47.25" customHeight="1">
      <c r="A3" s="4" t="s">
        <v>2</v>
      </c>
      <c r="B3" s="17" t="s">
        <v>10</v>
      </c>
      <c r="C3" s="17" t="s">
        <v>11</v>
      </c>
      <c r="D3" s="17" t="s">
        <v>12</v>
      </c>
      <c r="E3" s="17" t="s">
        <v>13</v>
      </c>
      <c r="F3" s="17" t="s">
        <v>14</v>
      </c>
      <c r="G3" s="17" t="s">
        <v>15</v>
      </c>
      <c r="H3" s="46" t="s">
        <v>169</v>
      </c>
    </row>
    <row r="4" spans="1:12">
      <c r="A4" s="4" t="s">
        <v>16</v>
      </c>
      <c r="B4" s="19">
        <v>46547</v>
      </c>
      <c r="C4" s="19">
        <v>66504</v>
      </c>
      <c r="D4" s="19">
        <v>75290</v>
      </c>
      <c r="E4" s="19">
        <v>116636</v>
      </c>
      <c r="F4" s="19">
        <v>218060</v>
      </c>
      <c r="G4" s="19">
        <v>348159</v>
      </c>
    </row>
    <row r="5" spans="1:12">
      <c r="A5" s="4" t="s">
        <v>17</v>
      </c>
      <c r="B5" s="19">
        <v>25320</v>
      </c>
      <c r="C5" s="19">
        <v>23763</v>
      </c>
      <c r="D5" s="19">
        <v>33951</v>
      </c>
      <c r="E5" s="19">
        <v>36255</v>
      </c>
      <c r="F5" s="19">
        <v>50169</v>
      </c>
      <c r="G5" s="19">
        <v>39620</v>
      </c>
      <c r="H5" s="2">
        <f>+G5/G$14</f>
        <v>0.10148487588466278</v>
      </c>
    </row>
    <row r="6" spans="1:12">
      <c r="A6" s="4" t="s">
        <v>18</v>
      </c>
      <c r="B6" s="19">
        <v>43411</v>
      </c>
      <c r="C6" s="19">
        <v>74086</v>
      </c>
      <c r="D6" s="19">
        <v>93964</v>
      </c>
      <c r="E6" s="19">
        <v>139860</v>
      </c>
      <c r="F6" s="19">
        <v>227902</v>
      </c>
      <c r="G6" s="19">
        <v>234435</v>
      </c>
      <c r="H6" s="2">
        <f t="shared" ref="H6:H7" si="0">+G6/G$14</f>
        <v>0.60049487324636341</v>
      </c>
    </row>
    <row r="7" spans="1:12">
      <c r="A7" s="4" t="s">
        <v>19</v>
      </c>
      <c r="B7" s="19">
        <v>28846</v>
      </c>
      <c r="C7" s="19">
        <v>40239</v>
      </c>
      <c r="D7" s="19">
        <v>44310</v>
      </c>
      <c r="E7" s="19">
        <v>68681</v>
      </c>
      <c r="F7" s="19">
        <v>102565</v>
      </c>
      <c r="G7" s="19">
        <v>116348</v>
      </c>
      <c r="H7" s="2">
        <f t="shared" si="0"/>
        <v>0.29802025086897388</v>
      </c>
    </row>
    <row r="8" spans="1:12">
      <c r="A8" s="4" t="s">
        <v>20</v>
      </c>
      <c r="B8" s="19">
        <v>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</row>
    <row r="9" spans="1:12">
      <c r="A9" s="4" t="s">
        <v>21</v>
      </c>
      <c r="B9" s="19">
        <v>2</v>
      </c>
      <c r="C9" s="19">
        <v>359</v>
      </c>
      <c r="D9" s="19">
        <v>0</v>
      </c>
      <c r="E9" s="19">
        <v>1084</v>
      </c>
      <c r="F9" s="19">
        <v>2</v>
      </c>
      <c r="G9" s="19">
        <v>0</v>
      </c>
    </row>
    <row r="10" spans="1:12">
      <c r="A10" s="4" t="s">
        <v>33</v>
      </c>
      <c r="B10" s="19">
        <v>144126</v>
      </c>
      <c r="C10" s="19">
        <v>204951</v>
      </c>
      <c r="D10" s="19">
        <v>247515</v>
      </c>
      <c r="E10" s="19">
        <v>362516</v>
      </c>
      <c r="F10" s="19">
        <v>598698</v>
      </c>
      <c r="G10" s="19">
        <v>738562</v>
      </c>
    </row>
    <row r="11" spans="1:12" s="16" customFormat="1" ht="15">
      <c r="A11" s="30" t="s">
        <v>23</v>
      </c>
      <c r="B11" s="31">
        <f t="shared" ref="B11:G11" si="1">+B4/B10</f>
        <v>0.32296046514855059</v>
      </c>
      <c r="C11" s="31">
        <f t="shared" si="1"/>
        <v>0.32448731648052459</v>
      </c>
      <c r="D11" s="31">
        <f t="shared" si="1"/>
        <v>0.30418358483324243</v>
      </c>
      <c r="E11" s="31">
        <f t="shared" si="1"/>
        <v>0.32174028180825121</v>
      </c>
      <c r="F11" s="31">
        <f t="shared" si="1"/>
        <v>0.36422369875964178</v>
      </c>
      <c r="G11" s="31">
        <f t="shared" si="1"/>
        <v>0.47140118229749162</v>
      </c>
    </row>
    <row r="12" spans="1:12" s="16" customFormat="1" ht="15">
      <c r="A12" s="30"/>
      <c r="B12" s="31"/>
      <c r="C12" s="31"/>
      <c r="D12" s="31"/>
      <c r="E12" s="31"/>
      <c r="F12" s="31"/>
      <c r="G12" s="31"/>
    </row>
    <row r="13" spans="1:12" s="16" customFormat="1" ht="15">
      <c r="A13" s="30"/>
      <c r="B13" s="31"/>
      <c r="C13" s="31"/>
      <c r="D13" s="31"/>
      <c r="E13" s="31"/>
      <c r="F13" s="31"/>
      <c r="G13" s="31"/>
    </row>
    <row r="14" spans="1:12">
      <c r="A14" s="4" t="s">
        <v>154</v>
      </c>
      <c r="B14" s="19">
        <f t="shared" ref="B14:G14" si="2">+B10-B4</f>
        <v>97579</v>
      </c>
      <c r="C14" s="19">
        <f t="shared" si="2"/>
        <v>138447</v>
      </c>
      <c r="D14" s="19">
        <f t="shared" si="2"/>
        <v>172225</v>
      </c>
      <c r="E14" s="19">
        <f t="shared" si="2"/>
        <v>245880</v>
      </c>
      <c r="F14" s="19">
        <f t="shared" si="2"/>
        <v>380638</v>
      </c>
      <c r="G14" s="19">
        <f t="shared" si="2"/>
        <v>390403</v>
      </c>
    </row>
    <row r="15" spans="1:12">
      <c r="A15" s="4" t="s">
        <v>155</v>
      </c>
      <c r="B15" s="19">
        <f t="shared" ref="B15:G15" si="3">+B10-B4-B5</f>
        <v>72259</v>
      </c>
      <c r="C15" s="19">
        <f t="shared" si="3"/>
        <v>114684</v>
      </c>
      <c r="D15" s="19">
        <f t="shared" si="3"/>
        <v>138274</v>
      </c>
      <c r="E15" s="19">
        <f t="shared" si="3"/>
        <v>209625</v>
      </c>
      <c r="F15" s="19">
        <f t="shared" si="3"/>
        <v>330469</v>
      </c>
      <c r="G15" s="19">
        <f t="shared" si="3"/>
        <v>350783</v>
      </c>
    </row>
    <row r="16" spans="1:12" ht="15">
      <c r="A16" s="48" t="s">
        <v>197</v>
      </c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03128-6527-403F-82F0-2AC39DE59714}">
  <sheetPr>
    <pageSetUpPr fitToPage="1"/>
  </sheetPr>
  <dimension ref="A3:L25"/>
  <sheetViews>
    <sheetView showFormulas="1" workbookViewId="0">
      <selection activeCell="E7" sqref="E7"/>
    </sheetView>
  </sheetViews>
  <sheetFormatPr defaultRowHeight="14.25"/>
  <cols>
    <col min="1" max="1" width="20.375" customWidth="1"/>
    <col min="2" max="2" width="11.375" customWidth="1"/>
    <col min="3" max="3" width="14.625" customWidth="1"/>
    <col min="4" max="4" width="11.625" bestFit="1" customWidth="1"/>
    <col min="5" max="5" width="10.25" customWidth="1"/>
    <col min="6" max="6" width="2.625" customWidth="1"/>
  </cols>
  <sheetData>
    <row r="3" spans="1:12" ht="15">
      <c r="A3" s="16" t="s">
        <v>201</v>
      </c>
    </row>
    <row r="4" spans="1:12">
      <c r="A4" t="s">
        <v>24</v>
      </c>
      <c r="B4" t="s">
        <v>32</v>
      </c>
      <c r="D4" t="s">
        <v>31</v>
      </c>
      <c r="H4" t="s">
        <v>24</v>
      </c>
      <c r="I4" t="s">
        <v>25</v>
      </c>
      <c r="J4" t="s">
        <v>30</v>
      </c>
    </row>
    <row r="5" spans="1:12">
      <c r="A5" t="s">
        <v>2</v>
      </c>
      <c r="B5" t="s">
        <v>3</v>
      </c>
      <c r="H5" t="s">
        <v>2</v>
      </c>
      <c r="I5" t="s">
        <v>3</v>
      </c>
    </row>
    <row r="6" spans="1:12">
      <c r="A6" t="s">
        <v>0</v>
      </c>
      <c r="B6" t="s">
        <v>1</v>
      </c>
      <c r="H6" t="s">
        <v>0</v>
      </c>
      <c r="I6" t="s">
        <v>1</v>
      </c>
    </row>
    <row r="8" spans="1:12">
      <c r="A8" t="s">
        <v>4</v>
      </c>
      <c r="H8" t="s">
        <v>4</v>
      </c>
    </row>
    <row r="9" spans="1:12" ht="35.25" customHeight="1">
      <c r="A9" s="4"/>
      <c r="B9" s="18" t="s">
        <v>26</v>
      </c>
      <c r="C9" s="18" t="s">
        <v>27</v>
      </c>
      <c r="D9" s="18" t="s">
        <v>33</v>
      </c>
      <c r="E9" s="18" t="s">
        <v>157</v>
      </c>
      <c r="H9" s="4"/>
      <c r="I9" s="5" t="s">
        <v>26</v>
      </c>
      <c r="J9" s="5" t="s">
        <v>27</v>
      </c>
      <c r="K9" s="5" t="s">
        <v>33</v>
      </c>
      <c r="L9" s="5" t="s">
        <v>157</v>
      </c>
    </row>
    <row r="10" spans="1:12">
      <c r="A10" s="4" t="s">
        <v>28</v>
      </c>
      <c r="B10" s="20">
        <v>48885</v>
      </c>
      <c r="C10" s="20">
        <v>17605</v>
      </c>
      <c r="D10" s="20">
        <v>66490</v>
      </c>
      <c r="E10" s="6">
        <f t="shared" ref="E10:E22" si="0">+B10/D10</f>
        <v>0.7352233418559182</v>
      </c>
      <c r="H10" s="4" t="s">
        <v>28</v>
      </c>
      <c r="I10" s="20">
        <v>50005</v>
      </c>
      <c r="J10" s="20">
        <v>17654</v>
      </c>
      <c r="K10" s="20">
        <v>67659</v>
      </c>
      <c r="L10" s="6">
        <v>0.73907388521852224</v>
      </c>
    </row>
    <row r="11" spans="1:12">
      <c r="A11" s="4" t="s">
        <v>29</v>
      </c>
      <c r="B11" s="20">
        <v>62448</v>
      </c>
      <c r="C11" s="20">
        <v>13768</v>
      </c>
      <c r="D11" s="20">
        <v>76216</v>
      </c>
      <c r="E11" s="6">
        <f t="shared" si="0"/>
        <v>0.81935551590217282</v>
      </c>
      <c r="H11" s="4" t="s">
        <v>29</v>
      </c>
      <c r="I11" s="20">
        <v>64117</v>
      </c>
      <c r="J11" s="20">
        <v>13848</v>
      </c>
      <c r="K11" s="20">
        <v>77965</v>
      </c>
      <c r="L11" s="6">
        <v>0.8223818380042327</v>
      </c>
    </row>
    <row r="12" spans="1:12">
      <c r="A12" s="4" t="s">
        <v>5</v>
      </c>
      <c r="B12" s="20">
        <v>57890</v>
      </c>
      <c r="C12" s="20">
        <v>18441</v>
      </c>
      <c r="D12" s="20">
        <v>76331</v>
      </c>
      <c r="E12" s="6">
        <f t="shared" si="0"/>
        <v>0.75840746223683697</v>
      </c>
      <c r="H12" s="4" t="s">
        <v>5</v>
      </c>
      <c r="I12" s="20">
        <v>64753</v>
      </c>
      <c r="J12" s="20">
        <v>19558</v>
      </c>
      <c r="K12" s="20">
        <v>84311</v>
      </c>
      <c r="L12" s="6">
        <v>0.76802552454602602</v>
      </c>
    </row>
    <row r="13" spans="1:12">
      <c r="A13" s="4" t="s">
        <v>6</v>
      </c>
      <c r="B13" s="20">
        <v>64227</v>
      </c>
      <c r="C13" s="20">
        <v>14961</v>
      </c>
      <c r="D13" s="20">
        <v>79188</v>
      </c>
      <c r="E13" s="6">
        <f t="shared" si="0"/>
        <v>0.81106985906955598</v>
      </c>
      <c r="H13" s="4" t="s">
        <v>6</v>
      </c>
      <c r="I13" s="20">
        <v>71200</v>
      </c>
      <c r="J13" s="20">
        <v>15312</v>
      </c>
      <c r="K13" s="20">
        <v>86512</v>
      </c>
      <c r="L13" s="6">
        <v>0.82300721287220269</v>
      </c>
    </row>
    <row r="14" spans="1:12">
      <c r="A14" s="4" t="s">
        <v>7</v>
      </c>
      <c r="B14" s="20">
        <v>56315</v>
      </c>
      <c r="C14" s="20">
        <v>11607</v>
      </c>
      <c r="D14" s="20">
        <v>67922</v>
      </c>
      <c r="E14" s="6">
        <f t="shared" si="0"/>
        <v>0.82911280586555169</v>
      </c>
      <c r="H14" s="4" t="s">
        <v>7</v>
      </c>
      <c r="I14" s="20">
        <v>60491</v>
      </c>
      <c r="J14" s="20">
        <v>12116</v>
      </c>
      <c r="K14" s="20">
        <v>72607</v>
      </c>
      <c r="L14" s="6">
        <v>0.83312903714517883</v>
      </c>
    </row>
    <row r="15" spans="1:12">
      <c r="A15" s="4" t="s">
        <v>8</v>
      </c>
      <c r="B15" s="20">
        <v>62831</v>
      </c>
      <c r="C15" s="20">
        <v>15243</v>
      </c>
      <c r="D15" s="20">
        <v>78074</v>
      </c>
      <c r="E15" s="6">
        <f t="shared" si="0"/>
        <v>0.80476214873069141</v>
      </c>
      <c r="H15" s="4" t="s">
        <v>8</v>
      </c>
      <c r="I15" s="20">
        <v>66257</v>
      </c>
      <c r="J15" s="20">
        <v>16441</v>
      </c>
      <c r="K15" s="20">
        <v>82698</v>
      </c>
      <c r="L15" s="6">
        <v>0.80119229001910564</v>
      </c>
    </row>
    <row r="16" spans="1:12">
      <c r="A16" s="4" t="s">
        <v>9</v>
      </c>
      <c r="B16" s="20">
        <v>87582</v>
      </c>
      <c r="C16" s="20">
        <v>14504</v>
      </c>
      <c r="D16" s="20">
        <v>102086</v>
      </c>
      <c r="E16" s="6">
        <f t="shared" si="0"/>
        <v>0.85792371138060064</v>
      </c>
      <c r="H16" s="4" t="s">
        <v>9</v>
      </c>
      <c r="I16" s="20">
        <v>120247</v>
      </c>
      <c r="J16" s="20">
        <v>15183</v>
      </c>
      <c r="K16" s="20">
        <v>135430</v>
      </c>
      <c r="L16" s="6">
        <v>0.88789042309680277</v>
      </c>
    </row>
    <row r="17" spans="1:12">
      <c r="A17" s="4" t="s">
        <v>10</v>
      </c>
      <c r="B17" s="20">
        <v>84346</v>
      </c>
      <c r="C17" s="20">
        <v>13233</v>
      </c>
      <c r="D17" s="20">
        <v>97579</v>
      </c>
      <c r="E17" s="6">
        <f t="shared" si="0"/>
        <v>0.86438680453786165</v>
      </c>
      <c r="H17" s="4" t="s">
        <v>10</v>
      </c>
      <c r="I17" s="20">
        <v>130283</v>
      </c>
      <c r="J17" s="20">
        <v>13843</v>
      </c>
      <c r="K17" s="20">
        <v>144126</v>
      </c>
      <c r="L17" s="6">
        <v>0.90395209747026906</v>
      </c>
    </row>
    <row r="18" spans="1:12">
      <c r="A18" s="4" t="s">
        <v>11</v>
      </c>
      <c r="B18" s="20">
        <v>126445</v>
      </c>
      <c r="C18" s="20">
        <v>12002</v>
      </c>
      <c r="D18" s="20">
        <v>138447</v>
      </c>
      <c r="E18" s="6">
        <f t="shared" si="0"/>
        <v>0.91330978641646265</v>
      </c>
      <c r="H18" s="4" t="s">
        <v>11</v>
      </c>
      <c r="I18" s="20">
        <v>192535</v>
      </c>
      <c r="J18" s="20">
        <v>12416</v>
      </c>
      <c r="K18" s="20">
        <v>204951</v>
      </c>
      <c r="L18" s="6">
        <v>0.93941966616410755</v>
      </c>
    </row>
    <row r="19" spans="1:12">
      <c r="A19" s="4" t="s">
        <v>12</v>
      </c>
      <c r="B19" s="20">
        <v>141976</v>
      </c>
      <c r="C19" s="20">
        <v>30249</v>
      </c>
      <c r="D19" s="20">
        <v>172225</v>
      </c>
      <c r="E19" s="6">
        <f t="shared" si="0"/>
        <v>0.82436347800841925</v>
      </c>
      <c r="H19" s="4" t="s">
        <v>12</v>
      </c>
      <c r="I19" s="20">
        <v>215886</v>
      </c>
      <c r="J19" s="20">
        <v>31629</v>
      </c>
      <c r="K19" s="20">
        <v>247515</v>
      </c>
      <c r="L19" s="6">
        <v>0.87221380522392578</v>
      </c>
    </row>
    <row r="20" spans="1:12">
      <c r="A20" s="4" t="s">
        <v>13</v>
      </c>
      <c r="B20" s="20">
        <v>226269</v>
      </c>
      <c r="C20" s="20">
        <v>19611</v>
      </c>
      <c r="D20" s="20">
        <v>245880</v>
      </c>
      <c r="E20" s="6">
        <f t="shared" si="0"/>
        <v>0.92024158125915079</v>
      </c>
      <c r="H20" s="4" t="s">
        <v>13</v>
      </c>
      <c r="I20" s="20">
        <v>342276</v>
      </c>
      <c r="J20" s="20">
        <v>20240</v>
      </c>
      <c r="K20" s="20">
        <v>362516</v>
      </c>
      <c r="L20" s="6">
        <v>0.94416798155115911</v>
      </c>
    </row>
    <row r="21" spans="1:12">
      <c r="A21" s="4" t="s">
        <v>14</v>
      </c>
      <c r="B21" s="20">
        <v>364131</v>
      </c>
      <c r="C21" s="20">
        <v>16507</v>
      </c>
      <c r="D21" s="20">
        <v>380638</v>
      </c>
      <c r="E21" s="6">
        <f t="shared" si="0"/>
        <v>0.95663333666107953</v>
      </c>
      <c r="H21" s="4" t="s">
        <v>14</v>
      </c>
      <c r="I21" s="20">
        <v>581595</v>
      </c>
      <c r="J21" s="20">
        <v>17103</v>
      </c>
      <c r="K21" s="20">
        <v>598698</v>
      </c>
      <c r="L21" s="6">
        <v>0.97143300963089907</v>
      </c>
    </row>
    <row r="22" spans="1:12">
      <c r="A22" s="4" t="s">
        <v>15</v>
      </c>
      <c r="B22" s="20">
        <v>380415</v>
      </c>
      <c r="C22" s="20">
        <v>9988</v>
      </c>
      <c r="D22" s="20">
        <v>390403</v>
      </c>
      <c r="E22" s="6">
        <f t="shared" si="0"/>
        <v>0.97441618020353327</v>
      </c>
      <c r="H22" s="4" t="s">
        <v>15</v>
      </c>
      <c r="I22" s="20">
        <v>728190</v>
      </c>
      <c r="J22" s="20">
        <v>10372</v>
      </c>
      <c r="K22" s="20">
        <v>738562</v>
      </c>
      <c r="L22" s="6">
        <v>0.9859564938353178</v>
      </c>
    </row>
    <row r="23" spans="1:12">
      <c r="A23" s="8" t="s">
        <v>34</v>
      </c>
    </row>
    <row r="24" spans="1:12">
      <c r="A24" s="9" t="s">
        <v>197</v>
      </c>
    </row>
    <row r="25" spans="1:12">
      <c r="A25" s="9"/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128A9-5937-4169-9A07-FD4E1D746C93}">
  <sheetPr>
    <pageSetUpPr fitToPage="1"/>
  </sheetPr>
  <dimension ref="A3:J15"/>
  <sheetViews>
    <sheetView workbookViewId="0">
      <selection activeCell="H1" sqref="H1"/>
    </sheetView>
  </sheetViews>
  <sheetFormatPr defaultRowHeight="14.25"/>
  <cols>
    <col min="1" max="1" width="17.125" customWidth="1"/>
    <col min="2" max="4" width="11.625" bestFit="1" customWidth="1"/>
    <col min="5" max="5" width="11.75" bestFit="1" customWidth="1"/>
    <col min="6" max="6" width="11.625" bestFit="1" customWidth="1"/>
    <col min="7" max="7" width="10" customWidth="1"/>
    <col min="8" max="36" width="9.125" customWidth="1"/>
  </cols>
  <sheetData>
    <row r="3" spans="1:10" ht="15">
      <c r="A3" s="16" t="s">
        <v>202</v>
      </c>
    </row>
    <row r="4" spans="1:10" ht="28.5">
      <c r="A4" s="4"/>
      <c r="B4" s="17">
        <v>2018</v>
      </c>
      <c r="C4" s="17">
        <v>2019</v>
      </c>
      <c r="D4" s="17">
        <v>2020</v>
      </c>
      <c r="E4" s="17">
        <v>2021</v>
      </c>
      <c r="F4" s="17">
        <v>2022</v>
      </c>
      <c r="G4" s="17">
        <v>2023</v>
      </c>
      <c r="H4" s="18" t="s">
        <v>47</v>
      </c>
      <c r="I4" s="18" t="s">
        <v>49</v>
      </c>
      <c r="J4" s="3" t="s">
        <v>67</v>
      </c>
    </row>
    <row r="5" spans="1:10">
      <c r="A5" s="4" t="s">
        <v>39</v>
      </c>
      <c r="B5" s="19">
        <v>29770</v>
      </c>
      <c r="C5" s="19">
        <v>52501</v>
      </c>
      <c r="D5" s="19">
        <v>51468</v>
      </c>
      <c r="E5" s="20">
        <v>81614</v>
      </c>
      <c r="F5" s="19">
        <v>219665</v>
      </c>
      <c r="G5" s="20">
        <v>245799</v>
      </c>
      <c r="H5" s="19">
        <v>107561</v>
      </c>
      <c r="I5" s="6">
        <f t="shared" ref="I5:I12" si="0">+(G5-B5)/B5</f>
        <v>7.2566006046355396</v>
      </c>
      <c r="J5" s="2">
        <f t="shared" ref="J5:J12" si="1">+G5/G$12</f>
        <v>0.33435308264458313</v>
      </c>
    </row>
    <row r="6" spans="1:10">
      <c r="A6" s="4" t="s">
        <v>40</v>
      </c>
      <c r="B6" s="19">
        <v>40262</v>
      </c>
      <c r="C6" s="19">
        <v>61825</v>
      </c>
      <c r="D6" s="19">
        <v>42807</v>
      </c>
      <c r="E6" s="20">
        <v>62137</v>
      </c>
      <c r="F6" s="19">
        <v>173790</v>
      </c>
      <c r="G6" s="20">
        <v>168727</v>
      </c>
      <c r="H6" s="19">
        <v>72068</v>
      </c>
      <c r="I6" s="6">
        <f t="shared" si="0"/>
        <v>3.1907257463613332</v>
      </c>
      <c r="J6" s="2">
        <f t="shared" si="1"/>
        <v>0.22951432908747627</v>
      </c>
    </row>
    <row r="7" spans="1:10">
      <c r="A7" s="4" t="s">
        <v>41</v>
      </c>
      <c r="B7" s="19">
        <v>29561</v>
      </c>
      <c r="C7" s="19">
        <v>40262</v>
      </c>
      <c r="D7" s="19">
        <v>131517</v>
      </c>
      <c r="E7" s="20">
        <v>161492</v>
      </c>
      <c r="F7" s="19">
        <v>142285</v>
      </c>
      <c r="G7" s="20">
        <v>195643</v>
      </c>
      <c r="H7" s="19">
        <v>139580</v>
      </c>
      <c r="I7" s="6">
        <f t="shared" si="0"/>
        <v>5.618280843002605</v>
      </c>
      <c r="J7" s="2">
        <f t="shared" si="1"/>
        <v>0.26612736482993898</v>
      </c>
    </row>
    <row r="8" spans="1:10">
      <c r="A8" s="4" t="s">
        <v>42</v>
      </c>
      <c r="B8" s="19">
        <v>37031</v>
      </c>
      <c r="C8" s="19">
        <v>50917</v>
      </c>
      <c r="D8" s="19">
        <v>26165</v>
      </c>
      <c r="E8" s="20">
        <v>64818</v>
      </c>
      <c r="F8" s="19">
        <v>93991</v>
      </c>
      <c r="G8" s="20">
        <v>114150</v>
      </c>
      <c r="H8" s="19">
        <v>35969</v>
      </c>
      <c r="I8" s="6">
        <f t="shared" si="0"/>
        <v>2.0825524560503363</v>
      </c>
      <c r="J8" s="2">
        <f t="shared" si="1"/>
        <v>0.15527485621942794</v>
      </c>
    </row>
    <row r="9" spans="1:10">
      <c r="A9" s="4" t="s">
        <v>43</v>
      </c>
      <c r="B9" s="19">
        <v>3949</v>
      </c>
      <c r="C9" s="19">
        <v>3117</v>
      </c>
      <c r="D9" s="19">
        <v>875</v>
      </c>
      <c r="E9" s="20">
        <v>112</v>
      </c>
      <c r="F9" s="19">
        <v>170</v>
      </c>
      <c r="G9" s="20">
        <v>1233</v>
      </c>
      <c r="H9" s="19">
        <v>2375</v>
      </c>
      <c r="I9" s="6">
        <f t="shared" si="0"/>
        <v>-0.68776905545707778</v>
      </c>
      <c r="J9" s="2">
        <f t="shared" si="1"/>
        <v>1.6772132958261467E-3</v>
      </c>
    </row>
    <row r="10" spans="1:10">
      <c r="A10" s="4" t="s">
        <v>44</v>
      </c>
      <c r="B10" s="19">
        <v>926</v>
      </c>
      <c r="C10" s="19">
        <v>994</v>
      </c>
      <c r="D10" s="19">
        <v>2520</v>
      </c>
      <c r="E10" s="20">
        <v>1549</v>
      </c>
      <c r="F10" s="19">
        <v>2343</v>
      </c>
      <c r="G10" s="20">
        <v>9588</v>
      </c>
      <c r="H10" s="19">
        <v>5478</v>
      </c>
      <c r="I10" s="6">
        <f t="shared" si="0"/>
        <v>9.3542116630669554</v>
      </c>
      <c r="J10" s="2">
        <f t="shared" si="1"/>
        <v>1.3042271760244195E-2</v>
      </c>
    </row>
    <row r="11" spans="1:10">
      <c r="A11" s="4" t="s">
        <v>45</v>
      </c>
      <c r="B11" s="19">
        <v>21</v>
      </c>
      <c r="C11" s="19">
        <v>16</v>
      </c>
      <c r="D11" s="19">
        <v>78</v>
      </c>
      <c r="E11" s="20">
        <v>18</v>
      </c>
      <c r="F11" s="19">
        <v>16</v>
      </c>
      <c r="G11" s="20">
        <v>13</v>
      </c>
      <c r="H11" s="19">
        <v>3</v>
      </c>
      <c r="I11" s="6">
        <f t="shared" si="0"/>
        <v>-0.38095238095238093</v>
      </c>
      <c r="J11" s="2">
        <f t="shared" si="1"/>
        <v>1.7683514067915575E-5</v>
      </c>
    </row>
    <row r="12" spans="1:10">
      <c r="A12" s="4" t="s">
        <v>48</v>
      </c>
      <c r="B12" s="19">
        <v>141520</v>
      </c>
      <c r="C12" s="19">
        <v>209632</v>
      </c>
      <c r="D12" s="19">
        <v>255430</v>
      </c>
      <c r="E12" s="20">
        <v>371740</v>
      </c>
      <c r="F12" s="19">
        <v>632260</v>
      </c>
      <c r="G12" s="20">
        <v>735148</v>
      </c>
      <c r="H12" s="19">
        <v>363034</v>
      </c>
      <c r="I12" s="6">
        <f t="shared" si="0"/>
        <v>4.1946579988694177</v>
      </c>
      <c r="J12" s="2">
        <f t="shared" si="1"/>
        <v>1</v>
      </c>
    </row>
    <row r="13" spans="1:10">
      <c r="A13" s="4" t="s">
        <v>50</v>
      </c>
      <c r="B13" s="6">
        <f t="shared" ref="B13:H13" si="2">+B5/B12</f>
        <v>0.21035895986433012</v>
      </c>
      <c r="C13" s="6">
        <f t="shared" si="2"/>
        <v>0.25044363455960922</v>
      </c>
      <c r="D13" s="6">
        <f t="shared" si="2"/>
        <v>0.2014955173628783</v>
      </c>
      <c r="E13" s="6">
        <f t="shared" si="2"/>
        <v>0.2195459191908323</v>
      </c>
      <c r="F13" s="6">
        <f t="shared" si="2"/>
        <v>0.34742827317875558</v>
      </c>
      <c r="G13" s="6">
        <f t="shared" si="2"/>
        <v>0.33435308264458313</v>
      </c>
      <c r="H13" s="6">
        <f t="shared" si="2"/>
        <v>0.29628354369012266</v>
      </c>
      <c r="I13" s="21"/>
    </row>
    <row r="14" spans="1:10">
      <c r="A14" s="4" t="s">
        <v>51</v>
      </c>
      <c r="B14" s="6">
        <f t="shared" ref="B14:H14" si="3">+(B5+B6)/B12</f>
        <v>0.49485585076314303</v>
      </c>
      <c r="C14" s="6">
        <f t="shared" si="3"/>
        <v>0.54536521141810412</v>
      </c>
      <c r="D14" s="6">
        <f t="shared" si="3"/>
        <v>0.36908350624437225</v>
      </c>
      <c r="E14" s="6">
        <f t="shared" si="3"/>
        <v>0.38669769193522352</v>
      </c>
      <c r="F14" s="6">
        <f t="shared" si="3"/>
        <v>0.62229937051213113</v>
      </c>
      <c r="G14" s="6">
        <f t="shared" si="3"/>
        <v>0.56386741173205934</v>
      </c>
      <c r="H14" s="6">
        <f t="shared" si="3"/>
        <v>0.49479938518155325</v>
      </c>
      <c r="I14" s="21"/>
    </row>
    <row r="15" spans="1:10">
      <c r="A15" s="7" t="s">
        <v>203</v>
      </c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FEEAC-AD41-42E1-97C4-610A27739256}">
  <dimension ref="A3:H23"/>
  <sheetViews>
    <sheetView workbookViewId="0">
      <selection activeCell="O11" sqref="O11"/>
    </sheetView>
  </sheetViews>
  <sheetFormatPr defaultRowHeight="14.25"/>
  <cols>
    <col min="1" max="1" width="16" customWidth="1"/>
    <col min="2" max="2" width="11.25" customWidth="1"/>
    <col min="4" max="4" width="11.875" customWidth="1"/>
    <col min="5" max="5" width="10.375" customWidth="1"/>
  </cols>
  <sheetData>
    <row r="3" spans="1:8" ht="15">
      <c r="A3" s="52" t="s">
        <v>207</v>
      </c>
      <c r="B3" s="23"/>
      <c r="C3" s="23"/>
      <c r="D3" s="23"/>
      <c r="E3" s="23"/>
      <c r="F3" s="23"/>
      <c r="G3" s="23"/>
      <c r="H3" s="23"/>
    </row>
    <row r="4" spans="1:8" ht="42.75">
      <c r="A4" s="24"/>
      <c r="B4" s="25" t="s">
        <v>53</v>
      </c>
      <c r="C4" s="25" t="s">
        <v>54</v>
      </c>
      <c r="D4" s="25" t="s">
        <v>55</v>
      </c>
      <c r="E4" s="25" t="s">
        <v>56</v>
      </c>
      <c r="F4" s="25" t="s">
        <v>33</v>
      </c>
      <c r="G4" s="25" t="s">
        <v>57</v>
      </c>
      <c r="H4" s="27" t="s">
        <v>63</v>
      </c>
    </row>
    <row r="5" spans="1:8">
      <c r="A5" s="24" t="s">
        <v>58</v>
      </c>
      <c r="B5" s="24">
        <v>709</v>
      </c>
      <c r="C5" s="24">
        <v>617</v>
      </c>
      <c r="D5" s="24">
        <v>347</v>
      </c>
      <c r="E5" s="24">
        <v>300</v>
      </c>
      <c r="F5" s="24">
        <v>1973</v>
      </c>
      <c r="G5" s="26">
        <v>0.53180592991913744</v>
      </c>
      <c r="H5" s="28">
        <f>+(B5+C5)/(B$9+C$9)</f>
        <v>0.59864559819413088</v>
      </c>
    </row>
    <row r="6" spans="1:8">
      <c r="A6" s="24" t="s">
        <v>59</v>
      </c>
      <c r="B6" s="24">
        <v>519</v>
      </c>
      <c r="C6" s="24">
        <v>304</v>
      </c>
      <c r="D6" s="24">
        <v>331</v>
      </c>
      <c r="E6" s="24">
        <v>314</v>
      </c>
      <c r="F6" s="24">
        <v>1468</v>
      </c>
      <c r="G6" s="26">
        <v>0.39568733153638813</v>
      </c>
      <c r="H6" s="28">
        <f t="shared" ref="H6:H9" si="0">+(B6+C6)/(B$9+C$9)</f>
        <v>0.37155756207674945</v>
      </c>
    </row>
    <row r="7" spans="1:8">
      <c r="A7" s="24" t="s">
        <v>60</v>
      </c>
      <c r="B7" s="24">
        <v>30</v>
      </c>
      <c r="C7" s="24">
        <v>13</v>
      </c>
      <c r="D7" s="24">
        <v>43</v>
      </c>
      <c r="E7" s="24">
        <v>42</v>
      </c>
      <c r="F7" s="24">
        <v>128</v>
      </c>
      <c r="G7" s="26">
        <v>3.4501347708894882E-2</v>
      </c>
      <c r="H7" s="28">
        <f t="shared" si="0"/>
        <v>1.9413092550790066E-2</v>
      </c>
    </row>
    <row r="8" spans="1:8">
      <c r="A8" s="24" t="s">
        <v>61</v>
      </c>
      <c r="B8" s="24">
        <v>16</v>
      </c>
      <c r="C8" s="24">
        <v>7</v>
      </c>
      <c r="D8" s="24">
        <v>46</v>
      </c>
      <c r="E8" s="24">
        <v>72</v>
      </c>
      <c r="F8" s="24">
        <v>141</v>
      </c>
      <c r="G8" s="26">
        <v>3.8005390835579515E-2</v>
      </c>
      <c r="H8" s="28">
        <f t="shared" si="0"/>
        <v>1.038374717832957E-2</v>
      </c>
    </row>
    <row r="9" spans="1:8">
      <c r="A9" s="24" t="s">
        <v>48</v>
      </c>
      <c r="B9" s="24">
        <v>1274</v>
      </c>
      <c r="C9" s="24">
        <v>941</v>
      </c>
      <c r="D9" s="24">
        <v>767</v>
      </c>
      <c r="E9" s="24">
        <v>767</v>
      </c>
      <c r="F9" s="24">
        <v>3710</v>
      </c>
      <c r="G9" s="26">
        <v>1</v>
      </c>
      <c r="H9" s="28">
        <f t="shared" si="0"/>
        <v>1</v>
      </c>
    </row>
    <row r="10" spans="1:8">
      <c r="A10" s="24" t="s">
        <v>46</v>
      </c>
      <c r="B10" s="28">
        <f>+B5/B9</f>
        <v>0.55651491365777084</v>
      </c>
      <c r="C10" s="28">
        <f t="shared" ref="C10:F10" si="1">+C5/C9</f>
        <v>0.65568544102019133</v>
      </c>
      <c r="D10" s="28">
        <f t="shared" si="1"/>
        <v>0.45241199478487615</v>
      </c>
      <c r="E10" s="28">
        <f t="shared" si="1"/>
        <v>0.39113428943937417</v>
      </c>
      <c r="F10" s="28">
        <f t="shared" si="1"/>
        <v>0.53180592991913744</v>
      </c>
      <c r="G10" s="23"/>
      <c r="H10" s="23"/>
    </row>
    <row r="11" spans="1:8">
      <c r="A11" s="24" t="s">
        <v>62</v>
      </c>
      <c r="B11" s="6">
        <f>+(B5+B6)/B9</f>
        <v>0.96389324960753531</v>
      </c>
      <c r="C11" s="6">
        <f t="shared" ref="C11:F11" si="2">+(C5+C6)/C9</f>
        <v>0.97874601487778956</v>
      </c>
      <c r="D11" s="6">
        <f t="shared" si="2"/>
        <v>0.88396349413298569</v>
      </c>
      <c r="E11" s="6">
        <f t="shared" si="2"/>
        <v>0.80052151238591918</v>
      </c>
      <c r="F11" s="6">
        <f t="shared" si="2"/>
        <v>0.92749326145552557</v>
      </c>
    </row>
    <row r="12" spans="1:8">
      <c r="A12" s="22" t="s">
        <v>64</v>
      </c>
    </row>
    <row r="16" spans="1:8" ht="42.75">
      <c r="B16" s="25" t="s">
        <v>65</v>
      </c>
      <c r="C16" s="27" t="s">
        <v>66</v>
      </c>
      <c r="D16" s="5" t="s">
        <v>68</v>
      </c>
    </row>
    <row r="17" spans="1:4">
      <c r="A17" s="24" t="s">
        <v>58</v>
      </c>
      <c r="B17" s="26">
        <v>0.53180592991913744</v>
      </c>
      <c r="C17" s="28">
        <v>0.59864559819413088</v>
      </c>
      <c r="D17" s="6">
        <v>0.33435308264458313</v>
      </c>
    </row>
    <row r="18" spans="1:4">
      <c r="A18" s="24" t="s">
        <v>59</v>
      </c>
      <c r="B18" s="26">
        <v>0.39568733153638813</v>
      </c>
      <c r="C18" s="28">
        <v>0.37155756207674945</v>
      </c>
      <c r="D18" s="6">
        <v>0.22951432908747627</v>
      </c>
    </row>
    <row r="19" spans="1:4">
      <c r="A19" s="24" t="s">
        <v>60</v>
      </c>
      <c r="B19" s="26">
        <v>3.4501347708894882E-2</v>
      </c>
      <c r="C19" s="28">
        <v>1.9413092550790066E-2</v>
      </c>
      <c r="D19" s="6">
        <v>0.26612736482993898</v>
      </c>
    </row>
    <row r="20" spans="1:4">
      <c r="A20" s="23" t="s">
        <v>69</v>
      </c>
    </row>
    <row r="22" spans="1:4">
      <c r="A22" t="s">
        <v>70</v>
      </c>
    </row>
    <row r="23" spans="1:4">
      <c r="A23" s="2">
        <f>56/93</f>
        <v>0.60215053763440862</v>
      </c>
      <c r="B23" t="s">
        <v>71</v>
      </c>
    </row>
  </sheetData>
  <hyperlinks>
    <hyperlink ref="A12" r:id="rId1" xr:uid="{D74A946A-2EA6-4AC7-99AD-1B7891E7E186}"/>
  </hyperlinks>
  <pageMargins left="0.70866141732283472" right="0.70866141732283472" top="0.74803149606299213" bottom="0.74803149606299213" header="0.31496062992125984" footer="0.31496062992125984"/>
  <pageSetup paperSize="9" orientation="landscape" verticalDpi="0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759FC-9373-4D86-9694-01D2A7C6DB2E}">
  <sheetPr>
    <pageSetUpPr fitToPage="1"/>
  </sheetPr>
  <dimension ref="A1:G12"/>
  <sheetViews>
    <sheetView workbookViewId="0">
      <selection activeCell="H4" sqref="H3:H4"/>
    </sheetView>
  </sheetViews>
  <sheetFormatPr defaultRowHeight="14.25"/>
  <cols>
    <col min="1" max="1" width="28.375" customWidth="1"/>
  </cols>
  <sheetData>
    <row r="1" spans="1:7" ht="36" customHeight="1"/>
    <row r="2" spans="1:7" ht="15">
      <c r="A2" s="16" t="s">
        <v>194</v>
      </c>
    </row>
    <row r="3" spans="1:7">
      <c r="A3" s="4" t="s">
        <v>171</v>
      </c>
      <c r="B3" s="17">
        <v>2018</v>
      </c>
      <c r="C3" s="17">
        <v>2019</v>
      </c>
      <c r="D3" s="17">
        <v>2020</v>
      </c>
      <c r="E3" s="17">
        <v>2021</v>
      </c>
      <c r="F3" s="17">
        <v>2022</v>
      </c>
      <c r="G3" s="17">
        <v>2023</v>
      </c>
    </row>
    <row r="4" spans="1:7">
      <c r="A4" s="4" t="s">
        <v>172</v>
      </c>
      <c r="B4" s="4">
        <v>12156</v>
      </c>
      <c r="C4" s="4">
        <v>12363</v>
      </c>
      <c r="D4" s="4">
        <v>12066</v>
      </c>
      <c r="E4" s="4">
        <v>20467</v>
      </c>
      <c r="F4" s="4">
        <v>23927</v>
      </c>
      <c r="G4" s="4">
        <v>23128</v>
      </c>
    </row>
    <row r="5" spans="1:7">
      <c r="A5" s="4" t="s">
        <v>173</v>
      </c>
      <c r="B5" s="4">
        <v>685</v>
      </c>
      <c r="C5" s="4">
        <v>737</v>
      </c>
      <c r="D5" s="4">
        <v>535</v>
      </c>
      <c r="E5" s="4">
        <v>1213</v>
      </c>
      <c r="F5" s="4">
        <v>828</v>
      </c>
      <c r="G5" s="4">
        <v>657</v>
      </c>
    </row>
    <row r="6" spans="1:7">
      <c r="A6" s="4" t="s">
        <v>136</v>
      </c>
      <c r="B6" s="4">
        <v>8169</v>
      </c>
      <c r="C6" s="4">
        <v>8128</v>
      </c>
      <c r="D6" s="4">
        <v>5475</v>
      </c>
      <c r="E6" s="4">
        <v>11515</v>
      </c>
      <c r="F6" s="4">
        <v>14416</v>
      </c>
      <c r="G6" s="4">
        <v>13384</v>
      </c>
    </row>
    <row r="7" spans="1:7">
      <c r="A7" s="4" t="s">
        <v>174</v>
      </c>
      <c r="B7" s="4"/>
      <c r="C7" s="4"/>
      <c r="D7" s="4"/>
      <c r="E7" s="4"/>
      <c r="F7" s="4"/>
      <c r="G7" s="4">
        <v>2</v>
      </c>
    </row>
    <row r="8" spans="1:7">
      <c r="A8" s="4" t="s">
        <v>33</v>
      </c>
      <c r="B8" s="4">
        <v>21010</v>
      </c>
      <c r="C8" s="4">
        <v>21228</v>
      </c>
      <c r="D8" s="4">
        <v>18076</v>
      </c>
      <c r="E8" s="4">
        <v>33195</v>
      </c>
      <c r="F8" s="4">
        <v>39171</v>
      </c>
      <c r="G8" s="4">
        <v>37171</v>
      </c>
    </row>
    <row r="9" spans="1:7">
      <c r="A9" s="4" t="s">
        <v>177</v>
      </c>
      <c r="B9" s="6">
        <f>+B4/B$8</f>
        <v>0.57858162779628752</v>
      </c>
      <c r="C9" s="6">
        <f t="shared" ref="C9:G9" si="0">+C4/C$8</f>
        <v>0.58239118145845115</v>
      </c>
      <c r="D9" s="6">
        <f t="shared" si="0"/>
        <v>0.66751493693294972</v>
      </c>
      <c r="E9" s="6">
        <f t="shared" si="0"/>
        <v>0.61656876035547525</v>
      </c>
      <c r="F9" s="6">
        <f t="shared" si="0"/>
        <v>0.61083454596512732</v>
      </c>
      <c r="G9" s="6">
        <f t="shared" si="0"/>
        <v>0.62220548276882515</v>
      </c>
    </row>
    <row r="10" spans="1:7">
      <c r="A10" s="4" t="s">
        <v>175</v>
      </c>
      <c r="B10" s="6">
        <f t="shared" ref="B10:G10" si="1">+B5/B$8</f>
        <v>3.2603522132317944E-2</v>
      </c>
      <c r="C10" s="6">
        <f t="shared" si="1"/>
        <v>3.4718296589410211E-2</v>
      </c>
      <c r="D10" s="6">
        <f t="shared" si="1"/>
        <v>2.9597256030095154E-2</v>
      </c>
      <c r="E10" s="6">
        <f t="shared" si="1"/>
        <v>3.6541647838529902E-2</v>
      </c>
      <c r="F10" s="6">
        <f t="shared" si="1"/>
        <v>2.1138086849965536E-2</v>
      </c>
      <c r="G10" s="6">
        <f t="shared" si="1"/>
        <v>1.7675069274434369E-2</v>
      </c>
    </row>
    <row r="11" spans="1:7">
      <c r="A11" s="4" t="s">
        <v>176</v>
      </c>
      <c r="B11" s="6">
        <f t="shared" ref="B11:G11" si="2">+B6/B$8</f>
        <v>0.38881485007139455</v>
      </c>
      <c r="C11" s="6">
        <f t="shared" si="2"/>
        <v>0.38289052195213868</v>
      </c>
      <c r="D11" s="6">
        <f t="shared" si="2"/>
        <v>0.30288780703695506</v>
      </c>
      <c r="E11" s="6">
        <f t="shared" si="2"/>
        <v>0.34688959180599488</v>
      </c>
      <c r="F11" s="6">
        <f t="shared" si="2"/>
        <v>0.36802736718490719</v>
      </c>
      <c r="G11" s="6">
        <f t="shared" si="2"/>
        <v>0.36006564257082135</v>
      </c>
    </row>
    <row r="12" spans="1:7">
      <c r="A12" s="7" t="s">
        <v>198</v>
      </c>
    </row>
  </sheetData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0150D-5B89-4564-81D4-755FA37A084C}">
  <sheetPr>
    <pageSetUpPr fitToPage="1"/>
  </sheetPr>
  <dimension ref="A4:H23"/>
  <sheetViews>
    <sheetView workbookViewId="0">
      <selection activeCell="L7" sqref="L7"/>
    </sheetView>
  </sheetViews>
  <sheetFormatPr defaultRowHeight="14.25"/>
  <cols>
    <col min="1" max="1" width="47.875" customWidth="1"/>
    <col min="2" max="5" width="10.625" bestFit="1" customWidth="1"/>
    <col min="6" max="6" width="10.75" bestFit="1" customWidth="1"/>
    <col min="7" max="7" width="13.625" bestFit="1" customWidth="1"/>
  </cols>
  <sheetData>
    <row r="4" spans="1:8" ht="15">
      <c r="A4" s="16" t="s">
        <v>204</v>
      </c>
    </row>
    <row r="5" spans="1:8" ht="15">
      <c r="A5" s="11"/>
      <c r="B5" s="12">
        <v>2018</v>
      </c>
      <c r="C5" s="12">
        <v>2019</v>
      </c>
      <c r="D5" s="12">
        <v>2020</v>
      </c>
      <c r="E5" s="12">
        <v>2021</v>
      </c>
      <c r="F5" s="12">
        <v>2022</v>
      </c>
      <c r="G5" s="12">
        <v>2023</v>
      </c>
      <c r="H5" s="34" t="s">
        <v>87</v>
      </c>
    </row>
    <row r="6" spans="1:8" ht="15">
      <c r="A6" s="32" t="s">
        <v>72</v>
      </c>
      <c r="B6" s="35">
        <v>20</v>
      </c>
      <c r="C6" s="35">
        <v>18</v>
      </c>
      <c r="D6" s="35">
        <v>20</v>
      </c>
      <c r="E6" s="35">
        <v>33</v>
      </c>
      <c r="F6" s="35">
        <v>33</v>
      </c>
      <c r="G6" s="35">
        <v>21</v>
      </c>
      <c r="H6" s="6">
        <f>+G6/G$20</f>
        <v>5.8639562157935892E-4</v>
      </c>
    </row>
    <row r="7" spans="1:8" ht="15">
      <c r="A7" s="32" t="s">
        <v>73</v>
      </c>
      <c r="B7" s="35">
        <v>1184</v>
      </c>
      <c r="C7" s="35">
        <v>1374</v>
      </c>
      <c r="D7" s="35">
        <v>1489</v>
      </c>
      <c r="E7" s="35">
        <v>2333</v>
      </c>
      <c r="F7" s="35">
        <v>2467</v>
      </c>
      <c r="G7" s="35">
        <v>2474</v>
      </c>
      <c r="H7" s="6">
        <f t="shared" ref="H7:H20" si="0">+G7/G$20</f>
        <v>6.9082988942253995E-2</v>
      </c>
    </row>
    <row r="8" spans="1:8" ht="15">
      <c r="A8" s="32" t="s">
        <v>74</v>
      </c>
      <c r="B8" s="35">
        <v>2570</v>
      </c>
      <c r="C8" s="35">
        <v>2657</v>
      </c>
      <c r="D8" s="35">
        <v>2962</v>
      </c>
      <c r="E8" s="35">
        <v>5273</v>
      </c>
      <c r="F8" s="35">
        <v>6619</v>
      </c>
      <c r="G8" s="35">
        <v>6837</v>
      </c>
      <c r="H8" s="6">
        <f t="shared" si="0"/>
        <v>0.1909136602256227</v>
      </c>
    </row>
    <row r="9" spans="1:8" ht="15">
      <c r="A9" s="32" t="s">
        <v>75</v>
      </c>
      <c r="B9" s="35">
        <v>2196</v>
      </c>
      <c r="C9" s="35">
        <v>2346</v>
      </c>
      <c r="D9" s="35">
        <v>2154</v>
      </c>
      <c r="E9" s="35">
        <v>3461</v>
      </c>
      <c r="F9" s="35">
        <v>3836</v>
      </c>
      <c r="G9" s="35">
        <v>3620</v>
      </c>
      <c r="H9" s="6">
        <f t="shared" si="0"/>
        <v>0.10108343571987044</v>
      </c>
    </row>
    <row r="10" spans="1:8" ht="15">
      <c r="A10" s="32" t="s">
        <v>76</v>
      </c>
      <c r="B10" s="35">
        <v>1387</v>
      </c>
      <c r="C10" s="35">
        <v>1506</v>
      </c>
      <c r="D10" s="35">
        <v>1313</v>
      </c>
      <c r="E10" s="35">
        <v>2258</v>
      </c>
      <c r="F10" s="35">
        <v>2968</v>
      </c>
      <c r="G10" s="35">
        <v>2935</v>
      </c>
      <c r="H10" s="6">
        <f t="shared" si="0"/>
        <v>8.1955769015972305E-2</v>
      </c>
    </row>
    <row r="11" spans="1:8" ht="15">
      <c r="A11" s="32" t="s">
        <v>77</v>
      </c>
      <c r="B11" s="35">
        <v>5431</v>
      </c>
      <c r="C11" s="35">
        <v>5400</v>
      </c>
      <c r="D11" s="35">
        <v>3818</v>
      </c>
      <c r="E11" s="35">
        <v>8683</v>
      </c>
      <c r="F11" s="35">
        <v>11444</v>
      </c>
      <c r="G11" s="35">
        <v>10849</v>
      </c>
      <c r="H11" s="6">
        <f t="shared" si="0"/>
        <v>0.30294314754830781</v>
      </c>
    </row>
    <row r="12" spans="1:8" ht="15">
      <c r="A12" s="32" t="s">
        <v>78</v>
      </c>
      <c r="B12" s="35">
        <v>1154</v>
      </c>
      <c r="C12" s="35">
        <v>1101</v>
      </c>
      <c r="D12" s="35">
        <v>799</v>
      </c>
      <c r="E12" s="35">
        <v>1361</v>
      </c>
      <c r="F12" s="35">
        <v>1666</v>
      </c>
      <c r="G12" s="35">
        <v>1480</v>
      </c>
      <c r="H12" s="6">
        <f t="shared" si="0"/>
        <v>4.1326929520831009E-2</v>
      </c>
    </row>
    <row r="13" spans="1:8" ht="15">
      <c r="A13" s="32" t="s">
        <v>79</v>
      </c>
      <c r="B13" s="35">
        <v>4322</v>
      </c>
      <c r="C13" s="35">
        <v>3982</v>
      </c>
      <c r="D13" s="35">
        <v>3154</v>
      </c>
      <c r="E13" s="35">
        <v>5589</v>
      </c>
      <c r="F13" s="35">
        <v>5717</v>
      </c>
      <c r="G13" s="35">
        <v>5057</v>
      </c>
      <c r="H13" s="6">
        <f t="shared" si="0"/>
        <v>0.14120965039651515</v>
      </c>
    </row>
    <row r="14" spans="1:8" ht="15">
      <c r="A14" s="32" t="s">
        <v>80</v>
      </c>
      <c r="B14" s="35">
        <v>1508</v>
      </c>
      <c r="C14" s="35">
        <v>1428</v>
      </c>
      <c r="D14" s="35">
        <v>1451</v>
      </c>
      <c r="E14" s="35">
        <v>2550</v>
      </c>
      <c r="F14" s="35">
        <v>2403</v>
      </c>
      <c r="G14" s="35">
        <v>1940</v>
      </c>
      <c r="H14" s="6">
        <f t="shared" si="0"/>
        <v>5.4171785993521723E-2</v>
      </c>
    </row>
    <row r="15" spans="1:8" ht="15">
      <c r="A15" s="32" t="s">
        <v>81</v>
      </c>
      <c r="B15" s="35">
        <v>169</v>
      </c>
      <c r="C15" s="35">
        <v>137</v>
      </c>
      <c r="D15" s="35">
        <v>134</v>
      </c>
      <c r="E15" s="35">
        <v>303</v>
      </c>
      <c r="F15" s="35">
        <v>329</v>
      </c>
      <c r="G15" s="35">
        <v>263</v>
      </c>
      <c r="H15" s="6">
        <f t="shared" si="0"/>
        <v>7.3439070702557806E-3</v>
      </c>
    </row>
    <row r="16" spans="1:8" ht="15">
      <c r="A16" s="32" t="s">
        <v>82</v>
      </c>
      <c r="B16" s="35">
        <v>41</v>
      </c>
      <c r="C16" s="35">
        <v>27</v>
      </c>
      <c r="D16" s="35">
        <v>25</v>
      </c>
      <c r="E16" s="35">
        <v>40</v>
      </c>
      <c r="F16" s="35">
        <v>49</v>
      </c>
      <c r="G16" s="35">
        <v>31</v>
      </c>
      <c r="H16" s="6">
        <f t="shared" si="0"/>
        <v>8.6563163185524408E-4</v>
      </c>
    </row>
    <row r="17" spans="1:8" ht="15">
      <c r="A17" s="32" t="s">
        <v>83</v>
      </c>
      <c r="B17" s="35"/>
      <c r="C17" s="35"/>
      <c r="D17" s="35">
        <v>3</v>
      </c>
      <c r="E17" s="35">
        <v>1</v>
      </c>
      <c r="F17" s="35">
        <v>2</v>
      </c>
      <c r="G17" s="35"/>
      <c r="H17" s="6">
        <f t="shared" si="0"/>
        <v>0</v>
      </c>
    </row>
    <row r="18" spans="1:8" ht="15">
      <c r="A18" s="32" t="s">
        <v>84</v>
      </c>
      <c r="B18" s="11"/>
      <c r="C18" s="11"/>
      <c r="D18" s="11">
        <v>1</v>
      </c>
      <c r="E18" s="11"/>
      <c r="F18" s="11"/>
      <c r="G18" s="11"/>
      <c r="H18" s="6">
        <f t="shared" si="0"/>
        <v>0</v>
      </c>
    </row>
    <row r="19" spans="1:8" ht="15">
      <c r="A19" s="32" t="s">
        <v>85</v>
      </c>
      <c r="B19" s="35">
        <v>64</v>
      </c>
      <c r="C19" s="35">
        <v>100</v>
      </c>
      <c r="D19" s="35">
        <v>87</v>
      </c>
      <c r="E19" s="35">
        <v>306</v>
      </c>
      <c r="F19" s="35">
        <v>344</v>
      </c>
      <c r="G19" s="35">
        <v>305</v>
      </c>
      <c r="H19" s="6">
        <f t="shared" si="0"/>
        <v>8.5166983134144971E-3</v>
      </c>
    </row>
    <row r="20" spans="1:8" ht="15">
      <c r="A20" s="32" t="s">
        <v>22</v>
      </c>
      <c r="B20" s="35">
        <v>20046</v>
      </c>
      <c r="C20" s="35">
        <v>20076</v>
      </c>
      <c r="D20" s="35">
        <v>17410</v>
      </c>
      <c r="E20" s="35">
        <v>32191</v>
      </c>
      <c r="F20" s="35">
        <v>37877</v>
      </c>
      <c r="G20" s="35">
        <v>35812</v>
      </c>
      <c r="H20" s="6">
        <f t="shared" si="0"/>
        <v>1</v>
      </c>
    </row>
    <row r="21" spans="1:8" ht="15">
      <c r="A21" s="4" t="s">
        <v>86</v>
      </c>
      <c r="B21" s="33">
        <v>265.27</v>
      </c>
      <c r="C21" s="33">
        <v>254.36</v>
      </c>
      <c r="D21" s="33">
        <v>247.59</v>
      </c>
      <c r="E21" s="33">
        <v>247.97</v>
      </c>
      <c r="F21" s="33">
        <v>235.78</v>
      </c>
      <c r="G21" s="33">
        <v>224.74</v>
      </c>
    </row>
    <row r="22" spans="1:8" ht="15">
      <c r="A22" s="32" t="s">
        <v>88</v>
      </c>
      <c r="B22" s="4"/>
      <c r="C22" s="4"/>
      <c r="D22" s="4"/>
      <c r="E22" s="4"/>
      <c r="F22" s="4"/>
      <c r="G22" s="20">
        <f>+(0.4*G21)*G20</f>
        <v>3219355.5520000006</v>
      </c>
    </row>
    <row r="23" spans="1:8" ht="15">
      <c r="A23" s="49" t="s">
        <v>199</v>
      </c>
      <c r="G23" s="50"/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F5EC7-72C7-4F13-8862-0EBB121A0222}">
  <sheetPr>
    <pageSetUpPr fitToPage="1"/>
  </sheetPr>
  <dimension ref="A3:H27"/>
  <sheetViews>
    <sheetView workbookViewId="0">
      <selection activeCell="A2" sqref="A2:XFD2"/>
    </sheetView>
  </sheetViews>
  <sheetFormatPr defaultRowHeight="14.25"/>
  <cols>
    <col min="1" max="1" width="58.625" customWidth="1"/>
    <col min="2" max="2" width="10.625" bestFit="1" customWidth="1"/>
    <col min="3" max="3" width="12.625" customWidth="1"/>
    <col min="4" max="7" width="10.625" bestFit="1" customWidth="1"/>
  </cols>
  <sheetData>
    <row r="3" spans="1:8" ht="15">
      <c r="A3" s="16" t="s">
        <v>205</v>
      </c>
    </row>
    <row r="4" spans="1:8" ht="15">
      <c r="A4" s="11"/>
      <c r="B4" s="12">
        <v>2018</v>
      </c>
      <c r="C4" s="12">
        <v>2019</v>
      </c>
      <c r="D4" s="12">
        <v>2020</v>
      </c>
      <c r="E4" s="12">
        <v>2021</v>
      </c>
      <c r="F4" s="12">
        <v>2022</v>
      </c>
      <c r="G4" s="12">
        <v>2023</v>
      </c>
      <c r="H4" s="34" t="s">
        <v>87</v>
      </c>
    </row>
    <row r="5" spans="1:8" ht="15">
      <c r="A5" s="32" t="s">
        <v>89</v>
      </c>
      <c r="B5" s="35"/>
      <c r="C5" s="35"/>
      <c r="D5" s="35">
        <v>1</v>
      </c>
      <c r="E5" s="35">
        <v>1</v>
      </c>
      <c r="F5" s="35">
        <v>1</v>
      </c>
      <c r="G5" s="35"/>
      <c r="H5" s="6">
        <f>+G5/G$11</f>
        <v>0</v>
      </c>
    </row>
    <row r="6" spans="1:8" ht="15">
      <c r="A6" s="32" t="s">
        <v>90</v>
      </c>
      <c r="B6" s="35">
        <v>607</v>
      </c>
      <c r="C6" s="35">
        <v>440</v>
      </c>
      <c r="D6" s="35">
        <v>283</v>
      </c>
      <c r="E6" s="35">
        <v>861</v>
      </c>
      <c r="F6" s="35">
        <v>631</v>
      </c>
      <c r="G6" s="35">
        <v>427</v>
      </c>
      <c r="H6" s="6">
        <f t="shared" ref="H6:H11" si="0">+G6/G$11</f>
        <v>1.1923377638780297E-2</v>
      </c>
    </row>
    <row r="7" spans="1:8" ht="15">
      <c r="A7" s="32" t="s">
        <v>91</v>
      </c>
      <c r="B7" s="35"/>
      <c r="C7" s="35"/>
      <c r="D7" s="35"/>
      <c r="E7" s="35"/>
      <c r="F7" s="35">
        <v>1</v>
      </c>
      <c r="G7" s="35"/>
      <c r="H7" s="6">
        <f t="shared" si="0"/>
        <v>0</v>
      </c>
    </row>
    <row r="8" spans="1:8" ht="15">
      <c r="A8" s="32" t="s">
        <v>92</v>
      </c>
      <c r="B8" s="35">
        <v>776</v>
      </c>
      <c r="C8" s="35">
        <v>1019</v>
      </c>
      <c r="D8" s="35">
        <v>792</v>
      </c>
      <c r="E8" s="35">
        <v>1860</v>
      </c>
      <c r="F8" s="35">
        <v>2230</v>
      </c>
      <c r="G8" s="35">
        <v>2421</v>
      </c>
      <c r="H8" s="6">
        <f t="shared" si="0"/>
        <v>6.7603038087791806E-2</v>
      </c>
    </row>
    <row r="9" spans="1:8" ht="15">
      <c r="A9" s="32" t="s">
        <v>93</v>
      </c>
      <c r="B9" s="35">
        <v>18590</v>
      </c>
      <c r="C9" s="35">
        <v>18483</v>
      </c>
      <c r="D9" s="35">
        <v>16270</v>
      </c>
      <c r="E9" s="35">
        <v>29301</v>
      </c>
      <c r="F9" s="35">
        <v>34823</v>
      </c>
      <c r="G9" s="35">
        <v>32809</v>
      </c>
      <c r="H9" s="6">
        <f t="shared" si="0"/>
        <v>0.91614542611415173</v>
      </c>
    </row>
    <row r="10" spans="1:8" ht="15">
      <c r="A10" s="32" t="s">
        <v>94</v>
      </c>
      <c r="B10" s="35">
        <v>73</v>
      </c>
      <c r="C10" s="35">
        <v>134</v>
      </c>
      <c r="D10" s="35">
        <v>64</v>
      </c>
      <c r="E10" s="35">
        <v>168</v>
      </c>
      <c r="F10" s="35">
        <v>191</v>
      </c>
      <c r="G10" s="35">
        <v>155</v>
      </c>
      <c r="H10" s="6">
        <f t="shared" si="0"/>
        <v>4.3281581592762202E-3</v>
      </c>
    </row>
    <row r="11" spans="1:8" ht="15">
      <c r="A11" s="32" t="s">
        <v>22</v>
      </c>
      <c r="B11" s="35">
        <v>20046</v>
      </c>
      <c r="C11" s="35">
        <v>20076</v>
      </c>
      <c r="D11" s="35">
        <v>17410</v>
      </c>
      <c r="E11" s="35">
        <v>32191</v>
      </c>
      <c r="F11" s="35">
        <v>37877</v>
      </c>
      <c r="G11" s="35">
        <v>35812</v>
      </c>
      <c r="H11" s="6">
        <f t="shared" si="0"/>
        <v>1</v>
      </c>
    </row>
    <row r="12" spans="1:8" ht="15">
      <c r="A12" s="32" t="s">
        <v>95</v>
      </c>
      <c r="B12" s="6">
        <f>+(B5+B6)/(B11-B8-B7)</f>
        <v>3.149974052932019E-2</v>
      </c>
      <c r="C12" s="36">
        <f t="shared" ref="C12:G12" si="1">+(C5+C6)/(C11-C8-C7)</f>
        <v>2.3088628850291233E-2</v>
      </c>
      <c r="D12" s="36">
        <f t="shared" si="1"/>
        <v>1.7089902515344806E-2</v>
      </c>
      <c r="E12" s="36">
        <f t="shared" si="1"/>
        <v>2.8419768553625005E-2</v>
      </c>
      <c r="F12" s="36">
        <f t="shared" si="1"/>
        <v>1.7729899567973967E-2</v>
      </c>
      <c r="G12" s="36">
        <f t="shared" si="1"/>
        <v>1.2787876972836992E-2</v>
      </c>
      <c r="H12" s="4"/>
    </row>
    <row r="13" spans="1:8" ht="15">
      <c r="A13" s="51" t="s">
        <v>198</v>
      </c>
    </row>
    <row r="16" spans="1:8" ht="15">
      <c r="A16" s="10" t="s">
        <v>106</v>
      </c>
      <c r="B16" s="10"/>
      <c r="C16" s="10"/>
      <c r="D16" s="10"/>
      <c r="E16" s="10"/>
      <c r="F16" s="10"/>
      <c r="G16" s="10"/>
    </row>
    <row r="17" spans="1:3" ht="31.5" customHeight="1">
      <c r="A17" s="11"/>
      <c r="B17" s="13" t="s">
        <v>97</v>
      </c>
      <c r="C17" s="13" t="s">
        <v>98</v>
      </c>
    </row>
    <row r="18" spans="1:3" ht="15">
      <c r="A18" s="32" t="s">
        <v>99</v>
      </c>
      <c r="B18" s="11">
        <v>404</v>
      </c>
      <c r="C18" s="11">
        <v>62</v>
      </c>
    </row>
    <row r="19" spans="1:3" ht="15">
      <c r="A19" s="32" t="s">
        <v>100</v>
      </c>
      <c r="B19" s="11">
        <v>19</v>
      </c>
      <c r="C19" s="11">
        <v>2208</v>
      </c>
    </row>
    <row r="20" spans="1:3" ht="15">
      <c r="A20" s="32" t="s">
        <v>101</v>
      </c>
      <c r="B20" s="11"/>
      <c r="C20" s="11">
        <v>29</v>
      </c>
    </row>
    <row r="21" spans="1:3" ht="15">
      <c r="A21" s="32" t="s">
        <v>102</v>
      </c>
      <c r="B21" s="11">
        <v>3</v>
      </c>
      <c r="C21" s="11">
        <v>91</v>
      </c>
    </row>
    <row r="22" spans="1:3" ht="15">
      <c r="A22" s="32" t="s">
        <v>104</v>
      </c>
      <c r="B22" s="11">
        <v>1</v>
      </c>
      <c r="C22" s="11">
        <v>3</v>
      </c>
    </row>
    <row r="23" spans="1:3" ht="15">
      <c r="A23" s="32" t="s">
        <v>103</v>
      </c>
      <c r="B23" s="11"/>
      <c r="C23" s="11">
        <v>24</v>
      </c>
    </row>
    <row r="24" spans="1:3" ht="15">
      <c r="A24" s="32" t="s">
        <v>105</v>
      </c>
      <c r="B24" s="11"/>
      <c r="C24" s="11">
        <v>4</v>
      </c>
    </row>
    <row r="25" spans="1:3" ht="15">
      <c r="A25" s="32" t="s">
        <v>96</v>
      </c>
      <c r="B25" s="11"/>
      <c r="C25" s="11"/>
    </row>
    <row r="26" spans="1:3" ht="15">
      <c r="A26" s="32" t="s">
        <v>22</v>
      </c>
      <c r="B26" s="11">
        <v>427</v>
      </c>
      <c r="C26" s="11">
        <v>2421</v>
      </c>
    </row>
    <row r="27" spans="1:3" ht="15">
      <c r="A27" s="51" t="s">
        <v>198</v>
      </c>
    </row>
  </sheetData>
  <pageMargins left="0.7" right="0.7" top="0.75" bottom="0.75" header="0.3" footer="0.3"/>
  <pageSetup paperSize="9" scale="98" orientation="landscape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7BF2E-B4FB-4DEF-A066-2616EF14C698}">
  <sheetPr>
    <pageSetUpPr fitToPage="1"/>
  </sheetPr>
  <dimension ref="A1:D48"/>
  <sheetViews>
    <sheetView workbookViewId="0">
      <selection activeCell="H3" sqref="H3"/>
    </sheetView>
  </sheetViews>
  <sheetFormatPr defaultRowHeight="14.25"/>
  <cols>
    <col min="1" max="1" width="27.875" customWidth="1"/>
    <col min="2" max="2" width="12.25" customWidth="1"/>
    <col min="3" max="3" width="13.25" customWidth="1"/>
    <col min="4" max="4" width="19.375" customWidth="1"/>
  </cols>
  <sheetData>
    <row r="1" spans="1:4" ht="39.75" customHeight="1"/>
    <row r="2" spans="1:4" s="10" customFormat="1" ht="15">
      <c r="A2" s="37" t="s">
        <v>206</v>
      </c>
    </row>
    <row r="3" spans="1:4" s="10" customFormat="1" ht="63" customHeight="1">
      <c r="A3" s="11"/>
      <c r="B3" s="42" t="s">
        <v>97</v>
      </c>
      <c r="C3" s="42" t="s">
        <v>150</v>
      </c>
      <c r="D3" s="42" t="s">
        <v>151</v>
      </c>
    </row>
    <row r="4" spans="1:4" s="10" customFormat="1" ht="15">
      <c r="A4" s="32" t="s">
        <v>149</v>
      </c>
      <c r="B4" s="11">
        <v>83</v>
      </c>
      <c r="C4" s="11">
        <v>827</v>
      </c>
      <c r="D4" s="38">
        <f t="shared" ref="D4:D47" si="0">+B4/C4</f>
        <v>0.10036275695284159</v>
      </c>
    </row>
    <row r="5" spans="1:4" s="10" customFormat="1" ht="15">
      <c r="A5" s="32" t="s">
        <v>134</v>
      </c>
      <c r="B5" s="11">
        <v>86</v>
      </c>
      <c r="C5" s="11">
        <v>1274</v>
      </c>
      <c r="D5" s="38">
        <f t="shared" si="0"/>
        <v>6.7503924646781788E-2</v>
      </c>
    </row>
    <row r="6" spans="1:4" s="10" customFormat="1" ht="15">
      <c r="A6" s="32" t="s">
        <v>122</v>
      </c>
      <c r="B6" s="11">
        <v>113</v>
      </c>
      <c r="C6" s="11">
        <v>2265</v>
      </c>
      <c r="D6" s="38">
        <f t="shared" si="0"/>
        <v>4.9889624724061811E-2</v>
      </c>
    </row>
    <row r="7" spans="1:4" s="10" customFormat="1" ht="15">
      <c r="A7" s="32" t="s">
        <v>145</v>
      </c>
      <c r="B7" s="11">
        <v>40</v>
      </c>
      <c r="C7" s="11">
        <v>818</v>
      </c>
      <c r="D7" s="38">
        <f t="shared" si="0"/>
        <v>4.8899755501222497E-2</v>
      </c>
    </row>
    <row r="8" spans="1:4" s="10" customFormat="1" ht="15">
      <c r="A8" s="32" t="s">
        <v>140</v>
      </c>
      <c r="B8" s="11">
        <v>204</v>
      </c>
      <c r="C8" s="11">
        <v>5051</v>
      </c>
      <c r="D8" s="38">
        <f t="shared" si="0"/>
        <v>4.0388041971886758E-2</v>
      </c>
    </row>
    <row r="9" spans="1:4" s="10" customFormat="1" ht="15">
      <c r="A9" s="32" t="s">
        <v>115</v>
      </c>
      <c r="B9" s="11">
        <v>41</v>
      </c>
      <c r="C9" s="11">
        <v>1076</v>
      </c>
      <c r="D9" s="38">
        <f t="shared" si="0"/>
        <v>3.8104089219330853E-2</v>
      </c>
    </row>
    <row r="10" spans="1:4" s="10" customFormat="1" ht="15">
      <c r="A10" s="32" t="s">
        <v>119</v>
      </c>
      <c r="B10" s="11">
        <v>66</v>
      </c>
      <c r="C10" s="11">
        <v>1746</v>
      </c>
      <c r="D10" s="38">
        <f t="shared" si="0"/>
        <v>3.7800687285223365E-2</v>
      </c>
    </row>
    <row r="11" spans="1:4" s="10" customFormat="1" ht="15">
      <c r="A11" s="32" t="s">
        <v>142</v>
      </c>
      <c r="B11" s="11">
        <v>74</v>
      </c>
      <c r="C11" s="11">
        <v>2286</v>
      </c>
      <c r="D11" s="38">
        <f t="shared" si="0"/>
        <v>3.2370953630796152E-2</v>
      </c>
    </row>
    <row r="12" spans="1:4" s="10" customFormat="1" ht="15">
      <c r="A12" s="32" t="s">
        <v>146</v>
      </c>
      <c r="B12" s="11">
        <v>70</v>
      </c>
      <c r="C12" s="11">
        <v>2198</v>
      </c>
      <c r="D12" s="38">
        <f t="shared" si="0"/>
        <v>3.1847133757961783E-2</v>
      </c>
    </row>
    <row r="13" spans="1:4" s="10" customFormat="1" ht="15">
      <c r="A13" s="32" t="s">
        <v>114</v>
      </c>
      <c r="B13" s="11">
        <v>141</v>
      </c>
      <c r="C13" s="11">
        <v>4865</v>
      </c>
      <c r="D13" s="38">
        <f t="shared" si="0"/>
        <v>2.8982528263103803E-2</v>
      </c>
    </row>
    <row r="14" spans="1:4" s="10" customFormat="1" ht="15">
      <c r="A14" s="32" t="s">
        <v>125</v>
      </c>
      <c r="B14" s="11">
        <v>159</v>
      </c>
      <c r="C14" s="11">
        <v>6172</v>
      </c>
      <c r="D14" s="38">
        <f t="shared" si="0"/>
        <v>2.576150356448477E-2</v>
      </c>
    </row>
    <row r="15" spans="1:4" s="10" customFormat="1" ht="15">
      <c r="A15" s="32" t="s">
        <v>124</v>
      </c>
      <c r="B15" s="11">
        <v>99</v>
      </c>
      <c r="C15" s="11">
        <v>4036</v>
      </c>
      <c r="D15" s="38">
        <f t="shared" si="0"/>
        <v>2.4529236868186324E-2</v>
      </c>
    </row>
    <row r="16" spans="1:4" s="10" customFormat="1" ht="15">
      <c r="A16" s="32" t="s">
        <v>147</v>
      </c>
      <c r="B16" s="11">
        <v>44</v>
      </c>
      <c r="C16" s="11">
        <v>1812</v>
      </c>
      <c r="D16" s="38">
        <f t="shared" si="0"/>
        <v>2.4282560706401765E-2</v>
      </c>
    </row>
    <row r="17" spans="1:4" s="10" customFormat="1" ht="15">
      <c r="A17" s="32" t="s">
        <v>118</v>
      </c>
      <c r="B17" s="11">
        <v>117</v>
      </c>
      <c r="C17" s="11">
        <v>5555</v>
      </c>
      <c r="D17" s="38">
        <f t="shared" si="0"/>
        <v>2.1062106210621063E-2</v>
      </c>
    </row>
    <row r="18" spans="1:4" s="10" customFormat="1" ht="15">
      <c r="A18" s="32" t="s">
        <v>120</v>
      </c>
      <c r="B18" s="11">
        <v>105</v>
      </c>
      <c r="C18" s="11">
        <v>5138</v>
      </c>
      <c r="D18" s="38">
        <f t="shared" si="0"/>
        <v>2.0435967302452316E-2</v>
      </c>
    </row>
    <row r="19" spans="1:4" s="10" customFormat="1" ht="15">
      <c r="A19" s="32" t="s">
        <v>144</v>
      </c>
      <c r="B19" s="11">
        <v>94</v>
      </c>
      <c r="C19" s="11">
        <v>4604</v>
      </c>
      <c r="D19" s="38">
        <f t="shared" si="0"/>
        <v>2.0417028670721111E-2</v>
      </c>
    </row>
    <row r="20" spans="1:4" s="10" customFormat="1" ht="15">
      <c r="A20" s="32" t="s">
        <v>113</v>
      </c>
      <c r="B20" s="11">
        <v>38</v>
      </c>
      <c r="C20" s="11">
        <v>2049</v>
      </c>
      <c r="D20" s="38">
        <f t="shared" si="0"/>
        <v>1.8545632015617375E-2</v>
      </c>
    </row>
    <row r="21" spans="1:4" s="10" customFormat="1" ht="15">
      <c r="A21" s="32" t="s">
        <v>128</v>
      </c>
      <c r="B21" s="11">
        <v>83</v>
      </c>
      <c r="C21" s="11">
        <v>4497</v>
      </c>
      <c r="D21" s="38">
        <f t="shared" si="0"/>
        <v>1.8456748943740272E-2</v>
      </c>
    </row>
    <row r="22" spans="1:4" s="10" customFormat="1" ht="15">
      <c r="A22" s="32" t="s">
        <v>123</v>
      </c>
      <c r="B22" s="11">
        <v>45</v>
      </c>
      <c r="C22" s="11">
        <v>2696</v>
      </c>
      <c r="D22" s="38">
        <f t="shared" si="0"/>
        <v>1.669139465875371E-2</v>
      </c>
    </row>
    <row r="23" spans="1:4" s="10" customFormat="1" ht="15">
      <c r="A23" s="32" t="s">
        <v>107</v>
      </c>
      <c r="B23" s="11">
        <v>108</v>
      </c>
      <c r="C23" s="11">
        <v>6757</v>
      </c>
      <c r="D23" s="38">
        <f t="shared" si="0"/>
        <v>1.5983424596714518E-2</v>
      </c>
    </row>
    <row r="24" spans="1:4" s="37" customFormat="1" ht="15">
      <c r="A24" s="39" t="s">
        <v>152</v>
      </c>
      <c r="B24" s="40">
        <v>3009</v>
      </c>
      <c r="C24" s="40">
        <v>193726</v>
      </c>
      <c r="D24" s="41">
        <f t="shared" si="0"/>
        <v>1.5532246575059621E-2</v>
      </c>
    </row>
    <row r="25" spans="1:4" s="10" customFormat="1" ht="15">
      <c r="A25" s="32" t="s">
        <v>127</v>
      </c>
      <c r="B25" s="11">
        <v>48</v>
      </c>
      <c r="C25" s="11">
        <v>3406</v>
      </c>
      <c r="D25" s="38">
        <f t="shared" si="0"/>
        <v>1.4092777451556078E-2</v>
      </c>
    </row>
    <row r="26" spans="1:4" s="10" customFormat="1" ht="15">
      <c r="A26" s="32" t="s">
        <v>112</v>
      </c>
      <c r="B26" s="11">
        <v>22</v>
      </c>
      <c r="C26" s="11">
        <v>1572</v>
      </c>
      <c r="D26" s="38">
        <f t="shared" si="0"/>
        <v>1.3994910941475827E-2</v>
      </c>
    </row>
    <row r="27" spans="1:4" s="10" customFormat="1" ht="15">
      <c r="A27" s="32" t="s">
        <v>121</v>
      </c>
      <c r="B27" s="11">
        <v>36</v>
      </c>
      <c r="C27" s="11">
        <v>2604</v>
      </c>
      <c r="D27" s="38">
        <f t="shared" si="0"/>
        <v>1.3824884792626729E-2</v>
      </c>
    </row>
    <row r="28" spans="1:4" s="37" customFormat="1" ht="15">
      <c r="A28" s="39" t="s">
        <v>130</v>
      </c>
      <c r="B28" s="40">
        <v>427</v>
      </c>
      <c r="C28" s="40">
        <v>33391</v>
      </c>
      <c r="D28" s="41">
        <f t="shared" si="0"/>
        <v>1.2787876972836992E-2</v>
      </c>
    </row>
    <row r="29" spans="1:4" s="10" customFormat="1" ht="15">
      <c r="A29" s="32" t="s">
        <v>110</v>
      </c>
      <c r="B29" s="11">
        <v>41</v>
      </c>
      <c r="C29" s="11">
        <v>3358</v>
      </c>
      <c r="D29" s="38">
        <f t="shared" si="0"/>
        <v>1.2209648600357356E-2</v>
      </c>
    </row>
    <row r="30" spans="1:4" s="10" customFormat="1" ht="15">
      <c r="A30" s="32" t="s">
        <v>111</v>
      </c>
      <c r="B30" s="11">
        <v>7</v>
      </c>
      <c r="C30" s="11">
        <v>585</v>
      </c>
      <c r="D30" s="38">
        <f t="shared" si="0"/>
        <v>1.1965811965811967E-2</v>
      </c>
    </row>
    <row r="31" spans="1:4" s="10" customFormat="1" ht="15">
      <c r="A31" s="32" t="s">
        <v>139</v>
      </c>
      <c r="B31" s="11">
        <v>28</v>
      </c>
      <c r="C31" s="11">
        <v>2406</v>
      </c>
      <c r="D31" s="38">
        <f t="shared" si="0"/>
        <v>1.1637572734829594E-2</v>
      </c>
    </row>
    <row r="32" spans="1:4" s="10" customFormat="1" ht="15">
      <c r="A32" s="32" t="s">
        <v>132</v>
      </c>
      <c r="B32" s="11">
        <v>49</v>
      </c>
      <c r="C32" s="11">
        <v>4295</v>
      </c>
      <c r="D32" s="38">
        <f t="shared" si="0"/>
        <v>1.140861466821886E-2</v>
      </c>
    </row>
    <row r="33" spans="1:4" s="10" customFormat="1" ht="15">
      <c r="A33" s="32" t="s">
        <v>131</v>
      </c>
      <c r="B33" s="11">
        <v>50</v>
      </c>
      <c r="C33" s="11">
        <v>4967</v>
      </c>
      <c r="D33" s="38">
        <f t="shared" si="0"/>
        <v>1.0066438494060801E-2</v>
      </c>
    </row>
    <row r="34" spans="1:4" s="10" customFormat="1" ht="15">
      <c r="A34" s="32" t="s">
        <v>117</v>
      </c>
      <c r="B34" s="11">
        <v>16</v>
      </c>
      <c r="C34" s="11">
        <v>1719</v>
      </c>
      <c r="D34" s="38">
        <f t="shared" si="0"/>
        <v>9.3077370564281555E-3</v>
      </c>
    </row>
    <row r="35" spans="1:4" s="10" customFormat="1" ht="15">
      <c r="A35" s="32" t="s">
        <v>133</v>
      </c>
      <c r="B35" s="11">
        <v>54</v>
      </c>
      <c r="C35" s="11">
        <v>6220</v>
      </c>
      <c r="D35" s="38">
        <f t="shared" si="0"/>
        <v>8.6816720257234734E-3</v>
      </c>
    </row>
    <row r="36" spans="1:4" s="10" customFormat="1" ht="15">
      <c r="A36" s="32" t="s">
        <v>148</v>
      </c>
      <c r="B36" s="11">
        <v>122</v>
      </c>
      <c r="C36" s="11">
        <v>14080</v>
      </c>
      <c r="D36" s="38">
        <f t="shared" si="0"/>
        <v>8.6647727272727276E-3</v>
      </c>
    </row>
    <row r="37" spans="1:4" s="10" customFormat="1" ht="15">
      <c r="A37" s="32" t="s">
        <v>109</v>
      </c>
      <c r="B37" s="11">
        <v>20</v>
      </c>
      <c r="C37" s="11">
        <v>2475</v>
      </c>
      <c r="D37" s="38">
        <f t="shared" si="0"/>
        <v>8.0808080808080808E-3</v>
      </c>
    </row>
    <row r="38" spans="1:4" s="10" customFormat="1" ht="15">
      <c r="A38" s="32" t="s">
        <v>108</v>
      </c>
      <c r="B38" s="11">
        <v>26</v>
      </c>
      <c r="C38" s="11">
        <v>3441</v>
      </c>
      <c r="D38" s="38">
        <f t="shared" si="0"/>
        <v>7.5559430398140079E-3</v>
      </c>
    </row>
    <row r="39" spans="1:4" s="10" customFormat="1" ht="15">
      <c r="A39" s="32" t="s">
        <v>135</v>
      </c>
      <c r="B39" s="11">
        <v>13</v>
      </c>
      <c r="C39" s="11">
        <v>1746</v>
      </c>
      <c r="D39" s="38">
        <f t="shared" si="0"/>
        <v>7.4455899198167235E-3</v>
      </c>
    </row>
    <row r="40" spans="1:4" s="10" customFormat="1" ht="15">
      <c r="A40" s="32" t="s">
        <v>116</v>
      </c>
      <c r="B40" s="11">
        <v>18</v>
      </c>
      <c r="C40" s="11">
        <v>2432</v>
      </c>
      <c r="D40" s="38">
        <f t="shared" si="0"/>
        <v>7.4013157894736838E-3</v>
      </c>
    </row>
    <row r="41" spans="1:4" s="10" customFormat="1" ht="15">
      <c r="A41" s="32" t="s">
        <v>141</v>
      </c>
      <c r="B41" s="11">
        <v>24</v>
      </c>
      <c r="C41" s="11">
        <v>3338</v>
      </c>
      <c r="D41" s="38">
        <f t="shared" si="0"/>
        <v>7.1899340922708206E-3</v>
      </c>
    </row>
    <row r="42" spans="1:4" s="10" customFormat="1" ht="15">
      <c r="A42" s="32" t="s">
        <v>126</v>
      </c>
      <c r="B42" s="11">
        <v>49</v>
      </c>
      <c r="C42" s="11">
        <v>6901</v>
      </c>
      <c r="D42" s="38">
        <f t="shared" si="0"/>
        <v>7.1004202289523255E-3</v>
      </c>
    </row>
    <row r="43" spans="1:4" s="10" customFormat="1" ht="15">
      <c r="A43" s="32" t="s">
        <v>129</v>
      </c>
      <c r="B43" s="11">
        <v>33</v>
      </c>
      <c r="C43" s="11">
        <v>5713</v>
      </c>
      <c r="D43" s="38">
        <f t="shared" si="0"/>
        <v>5.776299667425171E-3</v>
      </c>
    </row>
    <row r="44" spans="1:4" s="10" customFormat="1" ht="15">
      <c r="A44" s="32" t="s">
        <v>138</v>
      </c>
      <c r="B44" s="11">
        <v>36</v>
      </c>
      <c r="C44" s="11">
        <v>6459</v>
      </c>
      <c r="D44" s="38">
        <f t="shared" si="0"/>
        <v>5.5736182071528103E-3</v>
      </c>
    </row>
    <row r="45" spans="1:4" s="10" customFormat="1" ht="15">
      <c r="A45" s="32" t="s">
        <v>143</v>
      </c>
      <c r="B45" s="11">
        <v>38</v>
      </c>
      <c r="C45" s="11">
        <v>7469</v>
      </c>
      <c r="D45" s="38">
        <f t="shared" si="0"/>
        <v>5.0876958093452936E-3</v>
      </c>
    </row>
    <row r="46" spans="1:4" s="10" customFormat="1" ht="15">
      <c r="A46" s="32" t="s">
        <v>137</v>
      </c>
      <c r="B46" s="11">
        <v>42</v>
      </c>
      <c r="C46" s="11">
        <v>9419</v>
      </c>
      <c r="D46" s="38">
        <f t="shared" si="0"/>
        <v>4.4590720883320948E-3</v>
      </c>
    </row>
    <row r="47" spans="1:4" s="10" customFormat="1" ht="15">
      <c r="A47" s="32" t="s">
        <v>136</v>
      </c>
      <c r="B47" s="11"/>
      <c r="C47" s="11">
        <v>8</v>
      </c>
      <c r="D47" s="38">
        <f t="shared" si="0"/>
        <v>0</v>
      </c>
    </row>
    <row r="48" spans="1:4" ht="15">
      <c r="A48" s="51" t="s">
        <v>198</v>
      </c>
    </row>
  </sheetData>
  <sortState xmlns:xlrd2="http://schemas.microsoft.com/office/spreadsheetml/2017/richdata2" ref="A4:D47">
    <sortCondition descending="1" ref="D4:D47"/>
  </sortState>
  <pageMargins left="0.70866141732283472" right="0.70866141732283472" top="0.74803149606299213" bottom="0.74803149606299213" header="0.31496062992125984" footer="0.31496062992125984"/>
  <pageSetup paperSize="9" scale="9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B448CDE-76B9-47FB-8C1F-FE9AF82AF4B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Contents</vt:lpstr>
      <vt:lpstr>T1 trend</vt:lpstr>
      <vt:lpstr>T2 CRW</vt:lpstr>
      <vt:lpstr>T3 outcome</vt:lpstr>
      <vt:lpstr>T4 detection</vt:lpstr>
      <vt:lpstr>T5 speed limit</vt:lpstr>
      <vt:lpstr>T6 KSI by speed limit</vt:lpstr>
      <vt:lpstr>T7 mag plea</vt:lpstr>
      <vt:lpstr>T8 Fine</vt:lpstr>
      <vt:lpstr>T9 Bans</vt:lpstr>
      <vt:lpstr>T10 ban comparison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Aeron-Thomas</dc:creator>
  <cp:lastModifiedBy>Jeremy Leach</cp:lastModifiedBy>
  <cp:lastPrinted>2025-01-30T17:19:05Z</cp:lastPrinted>
  <dcterms:created xsi:type="dcterms:W3CDTF">2025-01-24T11:07:02Z</dcterms:created>
  <dcterms:modified xsi:type="dcterms:W3CDTF">2025-02-19T16:06:10Z</dcterms:modified>
</cp:coreProperties>
</file>